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d.docs.live.net/05093ccc482f28e5/Caro 16 feb 2015/DataOpeners/Klanten/2014 PLAN/Business Case/"/>
    </mc:Choice>
  </mc:AlternateContent>
  <bookViews>
    <workbookView xWindow="0" yWindow="0" windowWidth="20490" windowHeight="7530"/>
  </bookViews>
  <sheets>
    <sheet name="Read me" sheetId="6" r:id="rId1"/>
    <sheet name="Assumptions" sheetId="2" r:id="rId2"/>
    <sheet name="Value parameters" sheetId="3" r:id="rId3"/>
    <sheet name="Cost parameters" sheetId="7" r:id="rId4"/>
    <sheet name="Decision matrix" sheetId="4" r:id="rId5"/>
    <sheet name="Calculations" sheetId="1" r:id="rId6"/>
    <sheet name="Scenarios" sheetId="8" r:id="rId7"/>
    <sheet name="Summary" sheetId="5" r:id="rId8"/>
  </sheets>
  <definedNames>
    <definedName name="Capability_investement_cost">'Cost parameters'!$C$24</definedName>
    <definedName name="Communication_adhoc_hours_materials">'Value parameters'!$C$34</definedName>
    <definedName name="Communication_adhoc_reports">'Value parameters'!$C$31</definedName>
    <definedName name="Communication_cost">'Value parameters'!$C$29</definedName>
    <definedName name="Communication_headcount">'Value parameters'!$C$28</definedName>
    <definedName name="Communication_hours_recurring_material">'Value parameters'!$C$33</definedName>
    <definedName name="Communication_hours_recurring_materials">'Value parameters'!$C$33</definedName>
    <definedName name="Communication_recurring_materials">'Value parameters'!$C$30</definedName>
    <definedName name="Data_cleaning_investment_cost">'Cost parameters'!$C$25</definedName>
    <definedName name="External_IATI_support_cost">'Cost parameters'!$C$15</definedName>
    <definedName name="Finance_employee_adhoc_reports">'Value parameters'!$C$22</definedName>
    <definedName name="Finance_employee_headcount">'Value parameters'!$C$19</definedName>
    <definedName name="Finance_employee_hours_adhoc_reports">'Value parameters'!$C$25</definedName>
    <definedName name="Finance_employee_hours_recurring_reports">'Value parameters'!$C$24</definedName>
    <definedName name="Finance_employee_monthly_cost">'Value parameters'!$C$20</definedName>
    <definedName name="Finance_employee_recurring_reports">'Value parameters'!$C$21</definedName>
    <definedName name="Governance_investment_cost">'Cost parameters'!$C$22</definedName>
    <definedName name="Hardware_investment_cost">'Cost parameters'!$C$18</definedName>
    <definedName name="Hardware_maintenace_cost">'Cost parameters'!$C$6</definedName>
    <definedName name="IATI_consulting_cost">'Cost parameters'!$C$26</definedName>
    <definedName name="IATI_project_mgmt_investment_cost">'Cost parameters'!$C$21</definedName>
    <definedName name="IATIdedicate_employee_cost">'Cost parameters'!$C$13</definedName>
    <definedName name="IATIdedicated_employee_percentage">'Cost parameters'!$C$14</definedName>
    <definedName name="ITemployee_cost">'Cost parameters'!$C$11</definedName>
    <definedName name="ITemployee_hours">'Cost parameters'!$C$12</definedName>
    <definedName name="Licence_update_cost">'Cost parameters'!$C$8</definedName>
    <definedName name="Other_expences_investement_cost">'Cost parameters'!$C$27</definedName>
    <definedName name="Percentage_project_IATI_impact">'Value parameters'!$C$7</definedName>
    <definedName name="PM_adhoc_reports">'Value parameters'!$C$13</definedName>
    <definedName name="PM_headcount">'Value parameters'!$C$10</definedName>
    <definedName name="PM_hours_adhoc_reports">'Value parameters'!$C$16</definedName>
    <definedName name="PM_hours_recurring_reports">'Value parameters'!$C$15</definedName>
    <definedName name="PM_monthly_cost">'Value parameters'!$C$11</definedName>
    <definedName name="PM_recurring_reports">'Value parameters'!$C$12</definedName>
    <definedName name="Process_investment_cost">'Cost parameters'!$C$23</definedName>
    <definedName name="Publishing_tool_selection_investement_cost">'Cost parameters'!$C$20</definedName>
    <definedName name="Publishing_tool_selection_investment_cost" localSheetId="6">'Cost parameters'!#REF!</definedName>
    <definedName name="Publishing_tool_selection_investment_cost">'Cost parameters'!#REF!</definedName>
    <definedName name="Software_investment_cost">'Cost parameters'!$C$19</definedName>
    <definedName name="Software_update_cost">'Cost parameters'!$C$7</definedName>
    <definedName name="Yearly_budget_revenue">'Value parameters'!$C$6</definedName>
  </definedNames>
  <calcPr calcId="171027" iterateDelta="1E-4"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C18" i="1"/>
  <c r="C20" i="1"/>
  <c r="D20" i="1"/>
  <c r="C16" i="1"/>
  <c r="C19" i="1"/>
  <c r="D19" i="1"/>
  <c r="C12" i="1"/>
  <c r="C13" i="1"/>
  <c r="C15" i="1"/>
  <c r="D15" i="1"/>
  <c r="C11" i="1"/>
  <c r="C14" i="1"/>
  <c r="D14" i="1"/>
  <c r="C7" i="1"/>
  <c r="C8" i="1"/>
  <c r="C10" i="1"/>
  <c r="D10" i="1"/>
  <c r="C6" i="1"/>
  <c r="C9" i="1"/>
  <c r="D9" i="1"/>
  <c r="D21" i="1"/>
  <c r="F11" i="8"/>
  <c r="F13" i="8"/>
  <c r="F14" i="8"/>
  <c r="F12" i="8"/>
  <c r="C21" i="1"/>
  <c r="E11" i="8"/>
  <c r="E14" i="8"/>
  <c r="E13" i="8"/>
  <c r="E12" i="8"/>
  <c r="C7" i="8"/>
  <c r="C6" i="8"/>
  <c r="C5" i="8"/>
  <c r="D6" i="8"/>
  <c r="D22" i="1"/>
  <c r="D3" i="1"/>
  <c r="C3" i="1"/>
  <c r="H20" i="5"/>
  <c r="H21" i="5"/>
  <c r="C21" i="5"/>
  <c r="M21" i="5"/>
  <c r="H22" i="5"/>
  <c r="H23" i="5"/>
  <c r="H19" i="5"/>
  <c r="C19" i="5"/>
  <c r="M19" i="5"/>
  <c r="G20" i="5"/>
  <c r="G21" i="5"/>
  <c r="L21" i="5"/>
  <c r="G22" i="5"/>
  <c r="G23" i="5"/>
  <c r="G19" i="5"/>
  <c r="F20" i="5"/>
  <c r="C20" i="5"/>
  <c r="K20" i="5"/>
  <c r="F21" i="5"/>
  <c r="K21" i="5"/>
  <c r="F22" i="5"/>
  <c r="F23" i="5"/>
  <c r="F19" i="5"/>
  <c r="K19" i="5"/>
  <c r="E20" i="5"/>
  <c r="E21" i="5"/>
  <c r="E22" i="5"/>
  <c r="E23" i="5"/>
  <c r="E19" i="5"/>
  <c r="D20" i="5"/>
  <c r="I20" i="5"/>
  <c r="D21" i="5"/>
  <c r="D22" i="5"/>
  <c r="D23" i="5"/>
  <c r="D19" i="5"/>
  <c r="I19" i="5"/>
  <c r="B20" i="5"/>
  <c r="B21" i="5"/>
  <c r="B22" i="5"/>
  <c r="B23" i="5"/>
  <c r="C23" i="5"/>
  <c r="L20" i="5"/>
  <c r="J21" i="5"/>
  <c r="C22" i="5"/>
  <c r="K22" i="5"/>
  <c r="B19" i="5"/>
  <c r="L22" i="5"/>
  <c r="M20" i="5"/>
  <c r="L19" i="5"/>
  <c r="J20" i="5"/>
  <c r="I22" i="5"/>
  <c r="J23" i="5"/>
  <c r="I21" i="5"/>
  <c r="I23" i="5"/>
  <c r="I24" i="5"/>
  <c r="M22" i="5"/>
  <c r="J19" i="5"/>
  <c r="M23" i="5"/>
  <c r="M24" i="5"/>
  <c r="K23" i="5"/>
  <c r="K24" i="5"/>
  <c r="L23" i="5"/>
  <c r="L24" i="5"/>
  <c r="J22" i="5"/>
  <c r="D28" i="1"/>
  <c r="D27" i="1"/>
  <c r="D26" i="1"/>
  <c r="F7" i="8"/>
  <c r="E7" i="8"/>
  <c r="F5" i="8"/>
  <c r="E5" i="8"/>
  <c r="D44" i="1"/>
  <c r="C8" i="5"/>
  <c r="D43" i="1"/>
  <c r="C7" i="5"/>
  <c r="D42" i="1"/>
  <c r="C6" i="5"/>
  <c r="D41" i="1"/>
  <c r="C5" i="5"/>
  <c r="D40" i="1"/>
  <c r="C36" i="1"/>
  <c r="D36" i="1"/>
  <c r="C35" i="1"/>
  <c r="D35" i="1"/>
  <c r="C33" i="1"/>
  <c r="C32" i="1"/>
  <c r="M8" i="4"/>
  <c r="M9" i="4"/>
  <c r="M10" i="4"/>
  <c r="M11" i="4"/>
  <c r="L8" i="4"/>
  <c r="L9" i="4"/>
  <c r="L10" i="4"/>
  <c r="L11" i="4"/>
  <c r="K8" i="4"/>
  <c r="K9" i="4"/>
  <c r="K10" i="4"/>
  <c r="K11" i="4"/>
  <c r="J8" i="4"/>
  <c r="J9" i="4"/>
  <c r="J10" i="4"/>
  <c r="J11" i="4"/>
  <c r="I8" i="4"/>
  <c r="I9" i="4"/>
  <c r="I10" i="4"/>
  <c r="I11" i="4"/>
  <c r="K7" i="4"/>
  <c r="J7" i="4"/>
  <c r="L7" i="4"/>
  <c r="M7" i="4"/>
  <c r="I7" i="4"/>
  <c r="J24" i="5"/>
  <c r="F6" i="8"/>
  <c r="E6" i="8"/>
  <c r="D29" i="1"/>
  <c r="C9" i="5"/>
  <c r="E12" i="5"/>
  <c r="D12" i="5"/>
  <c r="D45" i="1"/>
  <c r="C3" i="5"/>
  <c r="C4" i="5"/>
  <c r="C12" i="5"/>
  <c r="C34" i="1"/>
  <c r="D34" i="1"/>
  <c r="D37" i="1"/>
  <c r="J12" i="4"/>
  <c r="I12" i="4"/>
  <c r="K12" i="4"/>
  <c r="L12" i="4"/>
  <c r="M12" i="4"/>
  <c r="C10" i="5"/>
  <c r="E10" i="5"/>
  <c r="D10" i="5"/>
  <c r="C23" i="1"/>
  <c r="C37" i="1"/>
  <c r="D23" i="1"/>
  <c r="C11" i="5"/>
  <c r="C13" i="5"/>
  <c r="C14" i="5"/>
  <c r="D11" i="5"/>
  <c r="D13" i="5"/>
  <c r="E11" i="5"/>
  <c r="E13" i="5"/>
  <c r="D14" i="5"/>
  <c r="E14" i="5"/>
</calcChain>
</file>

<file path=xl/sharedStrings.xml><?xml version="1.0" encoding="utf-8"?>
<sst xmlns="http://schemas.openxmlformats.org/spreadsheetml/2006/main" count="262" uniqueCount="184">
  <si>
    <t>IATI BUSINESS CASE TEMPLATE</t>
  </si>
  <si>
    <t>DECISION MATRIX</t>
  </si>
  <si>
    <t>Importance</t>
  </si>
  <si>
    <t>Fundraising</t>
  </si>
  <si>
    <t>Data</t>
  </si>
  <si>
    <t>Performance 
management</t>
  </si>
  <si>
    <t>Knowledge 
management</t>
  </si>
  <si>
    <t>NGO objective 1</t>
  </si>
  <si>
    <t>NGO objective 2</t>
  </si>
  <si>
    <t>Total score (importance * impact)</t>
  </si>
  <si>
    <t>TOTAL</t>
  </si>
  <si>
    <t>Advocacy</t>
  </si>
  <si>
    <t>Referencing an average month, how many hours of a time a project manager spend:</t>
  </si>
  <si>
    <t>Answer:</t>
  </si>
  <si>
    <t>NGO objective 3</t>
  </si>
  <si>
    <t>NGO objective 4</t>
  </si>
  <si>
    <t>2. Fill the value parameters</t>
  </si>
  <si>
    <t>3. Fill the cost parameters</t>
  </si>
  <si>
    <t>FINANCIAL COST PARAMETERS</t>
  </si>
  <si>
    <t>FINANCIAL VALUE PARAMETERS</t>
  </si>
  <si>
    <t>STEPS TO USE THIS TEMPLATE:</t>
  </si>
  <si>
    <t>Estimated percentage of IATI dedicated employee's time spend purely on IATI (0-100)</t>
  </si>
  <si>
    <t>Yearly hardware maintenance cost (IATI spesific hardware)</t>
  </si>
  <si>
    <t>Yearly IATI related software update cost</t>
  </si>
  <si>
    <t>Yearly IATI related license total cost</t>
  </si>
  <si>
    <t>On-going indirect cost</t>
  </si>
  <si>
    <t>On-going time spend to support cost</t>
  </si>
  <si>
    <t>One-off investement cost</t>
  </si>
  <si>
    <t>Average monthly cost of an IT employee (internal)</t>
  </si>
  <si>
    <t xml:space="preserve">Number of monthly hours support needed in hours </t>
  </si>
  <si>
    <t>Average monthly cost of an IATI dedicated employee (internal)</t>
  </si>
  <si>
    <r>
      <t xml:space="preserve">Number of </t>
    </r>
    <r>
      <rPr>
        <b/>
        <sz val="11"/>
        <color theme="1"/>
        <rFont val="Calibri"/>
        <family val="2"/>
        <scheme val="minor"/>
      </rPr>
      <t>project managers/ officers</t>
    </r>
    <r>
      <rPr>
        <sz val="11"/>
        <color theme="1"/>
        <rFont val="Calibri"/>
        <family val="2"/>
        <scheme val="minor"/>
      </rPr>
      <t xml:space="preserve"> </t>
    </r>
  </si>
  <si>
    <t>Number of communication employees?</t>
  </si>
  <si>
    <t>Average monthly cost of an communication employee ?</t>
  </si>
  <si>
    <t>Average monthly cost of a project manager</t>
  </si>
  <si>
    <r>
      <t xml:space="preserve">How many </t>
    </r>
    <r>
      <rPr>
        <b/>
        <sz val="11"/>
        <color theme="1"/>
        <rFont val="Calibri"/>
        <family val="2"/>
        <scheme val="minor"/>
      </rPr>
      <t>recurring reports</t>
    </r>
    <r>
      <rPr>
        <sz val="11"/>
        <color theme="1"/>
        <rFont val="Calibri"/>
        <family val="2"/>
        <scheme val="minor"/>
      </rPr>
      <t xml:space="preserve"> is a project managers creating per month (rough estimate in numbers)?</t>
    </r>
  </si>
  <si>
    <r>
      <t>How many</t>
    </r>
    <r>
      <rPr>
        <b/>
        <sz val="11"/>
        <color theme="1"/>
        <rFont val="Calibri"/>
        <family val="2"/>
        <scheme val="minor"/>
      </rPr>
      <t xml:space="preserve"> ad-hoc reports</t>
    </r>
    <r>
      <rPr>
        <sz val="11"/>
        <color theme="1"/>
        <rFont val="Calibri"/>
        <family val="2"/>
        <scheme val="minor"/>
      </rPr>
      <t xml:space="preserve"> is a project managers creating per month (rough estimate in numbers)?</t>
    </r>
  </si>
  <si>
    <r>
      <t xml:space="preserve">b) Creating </t>
    </r>
    <r>
      <rPr>
        <b/>
        <sz val="11"/>
        <color theme="1"/>
        <rFont val="Calibri"/>
        <family val="2"/>
        <scheme val="minor"/>
      </rPr>
      <t>ad-hoc reports</t>
    </r>
    <r>
      <rPr>
        <sz val="11"/>
        <color theme="1"/>
        <rFont val="Calibri"/>
        <family val="2"/>
        <scheme val="minor"/>
      </rPr>
      <t xml:space="preserve"> (extracting data, formatting, delivering)?</t>
    </r>
  </si>
  <si>
    <r>
      <t xml:space="preserve">Number of </t>
    </r>
    <r>
      <rPr>
        <b/>
        <sz val="11"/>
        <color theme="1"/>
        <rFont val="Calibri"/>
        <family val="2"/>
        <scheme val="minor"/>
      </rPr>
      <t>finance &amp; support function employees</t>
    </r>
    <r>
      <rPr>
        <sz val="11"/>
        <color theme="1"/>
        <rFont val="Calibri"/>
        <family val="2"/>
        <scheme val="minor"/>
      </rPr>
      <t xml:space="preserve"> creating internal reports</t>
    </r>
  </si>
  <si>
    <t>Average monthly cost of an internal employee</t>
  </si>
  <si>
    <r>
      <t>How many</t>
    </r>
    <r>
      <rPr>
        <b/>
        <sz val="11"/>
        <color theme="1"/>
        <rFont val="Calibri"/>
        <family val="2"/>
        <scheme val="minor"/>
      </rPr>
      <t xml:space="preserve"> recurring reports</t>
    </r>
    <r>
      <rPr>
        <sz val="11"/>
        <color theme="1"/>
        <rFont val="Calibri"/>
        <family val="2"/>
        <scheme val="minor"/>
      </rPr>
      <t xml:space="preserve"> is an internal employee creating per month (rough estimate)?</t>
    </r>
  </si>
  <si>
    <r>
      <t xml:space="preserve">How many </t>
    </r>
    <r>
      <rPr>
        <b/>
        <sz val="11"/>
        <color theme="1"/>
        <rFont val="Calibri"/>
        <family val="2"/>
        <scheme val="minor"/>
      </rPr>
      <t>ad-hoc reports</t>
    </r>
    <r>
      <rPr>
        <sz val="11"/>
        <color theme="1"/>
        <rFont val="Calibri"/>
        <family val="2"/>
        <scheme val="minor"/>
      </rPr>
      <t xml:space="preserve"> is an internal employee creating per month (rough estimate)?</t>
    </r>
  </si>
  <si>
    <r>
      <t xml:space="preserve">How many </t>
    </r>
    <r>
      <rPr>
        <b/>
        <sz val="11"/>
        <color theme="1"/>
        <rFont val="Calibri"/>
        <family val="2"/>
        <scheme val="minor"/>
      </rPr>
      <t>recurring materials</t>
    </r>
    <r>
      <rPr>
        <sz val="11"/>
        <color theme="1"/>
        <rFont val="Calibri"/>
        <family val="2"/>
        <scheme val="minor"/>
      </rPr>
      <t xml:space="preserve"> one communication employee is creating per month (rough estimate)?</t>
    </r>
  </si>
  <si>
    <r>
      <t xml:space="preserve">How many </t>
    </r>
    <r>
      <rPr>
        <b/>
        <sz val="11"/>
        <color theme="1"/>
        <rFont val="Calibri"/>
        <family val="2"/>
        <scheme val="minor"/>
      </rPr>
      <t>ad-hoc materials</t>
    </r>
    <r>
      <rPr>
        <sz val="11"/>
        <color theme="1"/>
        <rFont val="Calibri"/>
        <family val="2"/>
        <scheme val="minor"/>
      </rPr>
      <t xml:space="preserve"> one communication employee is creating per month (rough estimate)?</t>
    </r>
  </si>
  <si>
    <r>
      <t xml:space="preserve">b) Creating </t>
    </r>
    <r>
      <rPr>
        <b/>
        <sz val="11"/>
        <color theme="1"/>
        <rFont val="Calibri"/>
        <family val="2"/>
        <scheme val="minor"/>
      </rPr>
      <t>ad-hoc comms materials</t>
    </r>
    <r>
      <rPr>
        <sz val="11"/>
        <color theme="1"/>
        <rFont val="Calibri"/>
        <family val="2"/>
        <scheme val="minor"/>
      </rPr>
      <t xml:space="preserve"> (extracting data, formatting, delivering)?</t>
    </r>
  </si>
  <si>
    <t>Other expences (travel, materials, …)</t>
  </si>
  <si>
    <t>PMs time spend on recurring reports</t>
  </si>
  <si>
    <t>PMs time spend on adhoc reports</t>
  </si>
  <si>
    <t>PMs cost on recurring reports</t>
  </si>
  <si>
    <t>PMs cost on adhoc reports</t>
  </si>
  <si>
    <r>
      <t xml:space="preserve">a) Creating </t>
    </r>
    <r>
      <rPr>
        <b/>
        <sz val="11"/>
        <color theme="1"/>
        <rFont val="Calibri"/>
        <family val="2"/>
        <scheme val="minor"/>
      </rPr>
      <t>recurring reports</t>
    </r>
    <r>
      <rPr>
        <sz val="11"/>
        <color theme="1"/>
        <rFont val="Calibri"/>
        <family val="2"/>
        <scheme val="minor"/>
      </rPr>
      <t xml:space="preserve"> (extracting data, formatting, delivery)?</t>
    </r>
  </si>
  <si>
    <r>
      <t xml:space="preserve">a) Creating </t>
    </r>
    <r>
      <rPr>
        <b/>
        <sz val="11"/>
        <color theme="1"/>
        <rFont val="Calibri"/>
        <family val="2"/>
        <scheme val="minor"/>
      </rPr>
      <t>recurring</t>
    </r>
    <r>
      <rPr>
        <sz val="11"/>
        <color theme="1"/>
        <rFont val="Calibri"/>
        <family val="2"/>
        <scheme val="minor"/>
      </rPr>
      <t xml:space="preserve"> reports (extracting data, formatting, delivery)?</t>
    </r>
  </si>
  <si>
    <r>
      <t xml:space="preserve">a) Creating </t>
    </r>
    <r>
      <rPr>
        <b/>
        <sz val="11"/>
        <color theme="1"/>
        <rFont val="Calibri"/>
        <family val="2"/>
        <scheme val="minor"/>
      </rPr>
      <t>recurring comms material</t>
    </r>
    <r>
      <rPr>
        <sz val="11"/>
        <color theme="1"/>
        <rFont val="Calibri"/>
        <family val="2"/>
        <scheme val="minor"/>
      </rPr>
      <t xml:space="preserve"> (extracting data, formatting, delivery)?</t>
    </r>
  </si>
  <si>
    <t>PMs cost / hour</t>
  </si>
  <si>
    <t>Finance employees time spend on recurring reports</t>
  </si>
  <si>
    <t>Finance employees time spend on adhoc reports</t>
  </si>
  <si>
    <t>Finance employees cost / hour</t>
  </si>
  <si>
    <t>Finance employees cost on recurring reports</t>
  </si>
  <si>
    <t>Finance employees cost on adhoc reports</t>
  </si>
  <si>
    <t>Communication time spend on recurring reports</t>
  </si>
  <si>
    <t>Communication time spend on adhoc reports</t>
  </si>
  <si>
    <t>Communication cost / hour</t>
  </si>
  <si>
    <t>Communication cost on recurring reports</t>
  </si>
  <si>
    <t>Communication cost on adhoc reports</t>
  </si>
  <si>
    <t>Internal ITs cost / hour</t>
  </si>
  <si>
    <t>Internal IT cost on support</t>
  </si>
  <si>
    <t>Internal IATI dedicated employees cost on support</t>
  </si>
  <si>
    <t>Monthly cost of external IATI support (ie. Technical)</t>
  </si>
  <si>
    <t>IATI hardware cost</t>
  </si>
  <si>
    <t>IATI software cost</t>
  </si>
  <si>
    <t>IATI publishing cost</t>
  </si>
  <si>
    <t>IATI related consulting expenses</t>
  </si>
  <si>
    <t>IATI project management cost (inc. organizational change management)</t>
  </si>
  <si>
    <t>Comment</t>
  </si>
  <si>
    <t>Numer of employees * Number of reports * Cost/h</t>
  </si>
  <si>
    <t>Employee monthly cost / 160 hours</t>
  </si>
  <si>
    <t>Time spend on reporting * Cost/hour</t>
  </si>
  <si>
    <t>Per month</t>
  </si>
  <si>
    <t>Per year</t>
  </si>
  <si>
    <t>Internal ITs time spend on IATI support</t>
  </si>
  <si>
    <t>Time spend on support * Cost/hours</t>
  </si>
  <si>
    <t>Employee cost * Percentage of working time spend on IATI</t>
  </si>
  <si>
    <t xml:space="preserve">Governance investment + Data cleaning </t>
  </si>
  <si>
    <t xml:space="preserve">Tool selection + software investement </t>
  </si>
  <si>
    <t xml:space="preserve">Project management + Process investement + Capability development + Other expences </t>
  </si>
  <si>
    <t>BUSINESS CASE SUMMARY</t>
  </si>
  <si>
    <t>Total on-going cost</t>
  </si>
  <si>
    <t>Estimated total investment</t>
  </si>
  <si>
    <t>Total investment cost</t>
  </si>
  <si>
    <t>IATI one-off investment</t>
  </si>
  <si>
    <t>On-going value Revenue</t>
  </si>
  <si>
    <t>On-going value Time saved</t>
  </si>
  <si>
    <t>Project employees + Internal employees + Comms cost on reporting</t>
  </si>
  <si>
    <t>Worst scenario</t>
  </si>
  <si>
    <t>Best scenario</t>
  </si>
  <si>
    <t>Current scenario</t>
  </si>
  <si>
    <t xml:space="preserve">Worst scenario </t>
  </si>
  <si>
    <t>Moderate scenario</t>
  </si>
  <si>
    <t>Current cost of time spend in reporting</t>
  </si>
  <si>
    <t>Current time cost spend on reporting</t>
  </si>
  <si>
    <t>Employees spend 10 % less time on reporting</t>
  </si>
  <si>
    <t>Employees spend 50 % less time on reporting</t>
  </si>
  <si>
    <t>Cumulative value of IATI</t>
  </si>
  <si>
    <t>IATI related on-going value (IATI impact on revenue)</t>
  </si>
  <si>
    <t>Difference (value  - cost)</t>
  </si>
  <si>
    <t>On-going time spend support cost</t>
  </si>
  <si>
    <t>On-going cost (hardware and softare)</t>
  </si>
  <si>
    <t xml:space="preserve">On-going value (time saved in reporting) </t>
  </si>
  <si>
    <t>Total indirect cost</t>
  </si>
  <si>
    <r>
      <t xml:space="preserve">Please input your values over existing sample in </t>
    </r>
    <r>
      <rPr>
        <b/>
        <sz val="11"/>
        <color rgb="FFFF0000"/>
        <rFont val="Calibri"/>
        <family val="2"/>
        <scheme val="minor"/>
      </rPr>
      <t>red</t>
    </r>
    <r>
      <rPr>
        <sz val="11"/>
        <color theme="1"/>
        <rFont val="Calibri"/>
        <family val="2"/>
        <scheme val="minor"/>
      </rPr>
      <t xml:space="preserve"> highlighted cells. If there is not data available, leave the cell blank. Current numbers are illustrative.</t>
    </r>
  </si>
  <si>
    <r>
      <t xml:space="preserve">Please input your values over existing sample in </t>
    </r>
    <r>
      <rPr>
        <b/>
        <sz val="11"/>
        <color rgb="FFFF0000"/>
        <rFont val="Calibri"/>
        <family val="2"/>
        <scheme val="minor"/>
      </rPr>
      <t>red</t>
    </r>
    <r>
      <rPr>
        <sz val="11"/>
        <rFont val="Calibri"/>
        <family val="2"/>
        <scheme val="minor"/>
      </rPr>
      <t xml:space="preserve"> highlighted</t>
    </r>
    <r>
      <rPr>
        <sz val="11"/>
        <color theme="1"/>
        <rFont val="Calibri"/>
        <family val="2"/>
        <scheme val="minor"/>
      </rPr>
      <t xml:space="preserve"> cells. You can add or remove rows depending on number of your strategic objectives. Find more indstructions below the table. Current numbers are illustrative.</t>
    </r>
  </si>
  <si>
    <t>These tables show how value and cost parameters are calculated together for the business case.</t>
  </si>
  <si>
    <t>This table shows a summary of business case based on given value and cost parameters</t>
  </si>
  <si>
    <t>This decision matrix is used for evaluating soft benefit impact on organization strategic objecives. Soft benefits are described in PowerPoint file in more details.</t>
  </si>
  <si>
    <t>These tables guide you to collect  cost parameters from your organization for the business case.</t>
  </si>
  <si>
    <t>These tables guide you to collect  value parameters from your organization for the business case.</t>
  </si>
  <si>
    <t>Logic of the calculation</t>
  </si>
  <si>
    <t>These tables show the impact what happens if the basic assumption of IATI benefit is changed. There are two assumption on revenue and saved reporting time.</t>
  </si>
  <si>
    <t>Yearly hardware maintenance (IATI spesific hardware)</t>
  </si>
  <si>
    <t>Yearly IATI related software updates</t>
  </si>
  <si>
    <t>Yearly IATI related licenses</t>
  </si>
  <si>
    <t>Average monthly cost for external IATI technical support (external)</t>
  </si>
  <si>
    <t>Needed hardware investment (computer, servers, …)</t>
  </si>
  <si>
    <t>One-off software cost (license, software)</t>
  </si>
  <si>
    <t>Publishing tool selection (defining requirement for the tool usage, evaluation available tools, piloting the tool, …)</t>
  </si>
  <si>
    <t>IATI project managment (planning, scheduling, coordinating, …)</t>
  </si>
  <si>
    <t>Governance development (internal time, workshops , …)</t>
  </si>
  <si>
    <t>Publishing process alignment cost (process analysis, role analysis, process development …)</t>
  </si>
  <si>
    <t>Internal IATI capability development (stakeholder management, training, support material preparation, ...)</t>
  </si>
  <si>
    <t>Data cleaning cost (for the first upload data needs to review)</t>
  </si>
  <si>
    <t xml:space="preserve">IATI related consulting services </t>
  </si>
  <si>
    <t>Assumptions</t>
  </si>
  <si>
    <t>Employees spend 30 % less time on reporting, this scenario is used for the calculations</t>
  </si>
  <si>
    <t>BACK</t>
  </si>
  <si>
    <t>Calculations sheet shows how different parameters are calculated together</t>
  </si>
  <si>
    <t>Strategic objective</t>
  </si>
  <si>
    <t>IATI soft benefits impact to strategic objective</t>
  </si>
  <si>
    <t>Importance rating 
of a strategic objective</t>
  </si>
  <si>
    <t>This table shows decision matrix ratings</t>
  </si>
  <si>
    <t>NGO objective 5</t>
  </si>
  <si>
    <t>5. Have a look at the summary for business case results</t>
  </si>
  <si>
    <t>Scenarios sheet shows options if key assumptions are changed</t>
  </si>
  <si>
    <t>Following assumptions are made when calculating the numerical business case</t>
  </si>
  <si>
    <t>1. Have a look at the assumptions for the numerical business case</t>
  </si>
  <si>
    <t>4. Fill the decision matrix</t>
  </si>
  <si>
    <t>Scale = 1 Low - 9 High</t>
  </si>
  <si>
    <t>IATI soft benefits impact on strategic objective</t>
  </si>
  <si>
    <t>Scale =1 Does Not Impact -  9 Clearly Impacts</t>
  </si>
  <si>
    <t>ADDITIONAL question (answer only if you have already started using IATI)</t>
  </si>
  <si>
    <t>Estimated value of time saved in reporting</t>
  </si>
  <si>
    <t>Number directly from the cost parameters sheet</t>
  </si>
  <si>
    <t>IATI saves time in reporting %</t>
  </si>
  <si>
    <t>IATI impact on project budgets</t>
  </si>
  <si>
    <t>Number directly from the vlue parameters sheet</t>
  </si>
  <si>
    <t>IF you have input percentage to the cell 'Value parameters'!C37 it shows here. Otherwise you see here 30 % which is an estimate how much IATI saves time spend in reporting</t>
  </si>
  <si>
    <t xml:space="preserve">Current time spend in reporting * IATI saves time in reporting % </t>
  </si>
  <si>
    <t>Don't change this number. If you want to use your own estimate, input that to the cell C37 above.</t>
  </si>
  <si>
    <t>See calculation logic from the Calculations sheet</t>
  </si>
  <si>
    <t>IATI first time publishing cost (governance &amp; data cleaning)</t>
  </si>
  <si>
    <t>On-going cost (IATI technical and user support)</t>
  </si>
  <si>
    <t xml:space="preserve">Click on the links below to navigate in this template. Use BACK on the left corner to return this sheet. </t>
  </si>
  <si>
    <t xml:space="preserve">This work is under Creative Commons License (CC BY-NC-SA 4.0). 
Contacts: mika.valitalo@plan-international.org &amp; tomi.nummi@accenture.com </t>
  </si>
  <si>
    <t>IATI impact is taken from the Value parameters sheet (C37 or C38)</t>
  </si>
  <si>
    <t>Sum of all project budgets in the organization / this year</t>
  </si>
  <si>
    <t>COMMUNICATION  time spend in reporting (before IATI is in use)</t>
  </si>
  <si>
    <t>INTERNAL FUNCTIONS time spend in reporting (before IATI is in use)</t>
  </si>
  <si>
    <t>PROJECT time spend in reporting (before IATI is in use)</t>
  </si>
  <si>
    <t>Use of IATI reports -value</t>
  </si>
  <si>
    <t xml:space="preserve">Estimated sum of project budgets where IATI had an impact on planning, proposal or monitoring phase / this year. </t>
  </si>
  <si>
    <t xml:space="preserve">One-off IATI investment cost </t>
  </si>
  <si>
    <t>Sum of all project budgets / this year.</t>
  </si>
  <si>
    <t xml:space="preserve">These parameters measure the  time spend on reporting before IATI is in use (as-is). The model calculates then automatically that once you start using IATI, reporting is 30% faster (to-be). </t>
  </si>
  <si>
    <r>
      <rPr>
        <b/>
        <sz val="11"/>
        <color theme="1"/>
        <rFont val="Calibri"/>
        <family val="2"/>
        <scheme val="minor"/>
      </rPr>
      <t>Example:</t>
    </r>
    <r>
      <rPr>
        <sz val="11"/>
        <color theme="1"/>
        <rFont val="Calibri"/>
        <family val="2"/>
        <scheme val="minor"/>
      </rPr>
      <t xml:space="preserve"> We have total 20 projects in the organization. If I add their individual project budgets together, I'll get total amount of 1 000 000 €.</t>
    </r>
  </si>
  <si>
    <r>
      <rPr>
        <b/>
        <sz val="11"/>
        <color theme="1"/>
        <rFont val="Calibri"/>
        <family val="2"/>
        <scheme val="minor"/>
      </rPr>
      <t>Example:</t>
    </r>
    <r>
      <rPr>
        <sz val="11"/>
        <color theme="1"/>
        <rFont val="Calibri"/>
        <family val="2"/>
        <scheme val="minor"/>
      </rPr>
      <t xml:space="preserve"> 1) Donors require use of IATI in four of our projects. Sum of these four projects' budget is 100 000 €. 2) Based on project managers interviews, I can also  estimate that IATI data was used to scope the project plans in two cases. Sum of those project budgets is 25 000 € + 75 000 €. Therefore, I'll mark to this cell 200 000 € .</t>
    </r>
  </si>
  <si>
    <r>
      <rPr>
        <b/>
        <sz val="11"/>
        <color theme="1"/>
        <rFont val="Calibri"/>
        <family val="2"/>
        <scheme val="minor"/>
      </rPr>
      <t>If you are already using IATI</t>
    </r>
    <r>
      <rPr>
        <sz val="11"/>
        <color theme="1"/>
        <rFont val="Calibri"/>
        <family val="2"/>
        <scheme val="minor"/>
      </rPr>
      <t>, don't fill cells with the current time spend but estimate what was the time spend before you used IATI. Ask also from the employees how much IATI has saved their time spend in reporting so that you can adjust the time saving % based on your real experience.</t>
    </r>
  </si>
  <si>
    <t>Based on you employees feedback, how much less time they spend in reporting related activities since you started use IATI (%)?</t>
  </si>
  <si>
    <t>If you don't have the % estimate to the cell C37, this model estimates that IATI makes reporting 30 % faster.</t>
  </si>
  <si>
    <t>IATI value to project budgets</t>
  </si>
  <si>
    <t>Variable* /  IATI has an  % impact on sum of all project budgets</t>
  </si>
  <si>
    <t>Value of IATI / month</t>
  </si>
  <si>
    <t>Value of IATI / year</t>
  </si>
  <si>
    <t>*IATI can have an impact on the projects in planning, proposal or monitoring phase. IATI data can help to show NGO's capabilities in the proposal phase or certain donors might require that NGO uses it for reporting.  This table helps to estimate the financial impact of IATI to project budgets. Use this for discussion - how much can IATI have a positive impact on project revenue? What does it take to have value from IATI?</t>
  </si>
  <si>
    <t>IATI helps to save time spend in reporting. These numbers show the value of saved time in different scenarios. Once you have implemented IATI you can test if you initial assumption were met.</t>
  </si>
  <si>
    <t>Variable / IATI will help to save time spend in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</si>
</sst>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 &quot;€&quot;"/>
  </numFmts>
  <fonts count="9" x14ac:knownFonts="1">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sz val="11"/>
      <name val="Calibri"/>
      <family val="2"/>
      <scheme val="minor"/>
    </font>
    <font>
      <u/>
      <sz val="11"/>
      <color theme="10"/>
      <name val="Calibri"/>
      <family val="2"/>
      <scheme val="minor"/>
    </font>
    <font>
      <i/>
      <sz val="11"/>
      <color theme="1"/>
      <name val="Calibri"/>
      <family val="2"/>
      <scheme val="minor"/>
    </font>
    <font>
      <b/>
      <sz val="11"/>
      <color rgb="FFFF0000"/>
      <name val="Calibri"/>
      <family val="2"/>
      <scheme val="minor"/>
    </font>
    <font>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6" tint="0.79998168889431442"/>
        <bgColor indexed="64"/>
      </patternFill>
    </fill>
  </fills>
  <borders count="6">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s>
  <cellStyleXfs count="2">
    <xf numFmtId="0" fontId="0" fillId="0" borderId="0"/>
    <xf numFmtId="0" fontId="5" fillId="0" borderId="0" applyNumberFormat="0" applyFill="0" applyBorder="0" applyAlignment="0" applyProtection="0"/>
  </cellStyleXfs>
  <cellXfs count="95">
    <xf numFmtId="0" fontId="0" fillId="0" borderId="0" xfId="0"/>
    <xf numFmtId="0" fontId="0" fillId="2" borderId="0" xfId="0" applyFill="1"/>
    <xf numFmtId="0" fontId="0" fillId="2" borderId="1" xfId="0" applyFill="1" applyBorder="1"/>
    <xf numFmtId="0" fontId="2" fillId="4" borderId="1" xfId="0" applyFont="1" applyFill="1" applyBorder="1"/>
    <xf numFmtId="0" fontId="3" fillId="4" borderId="1" xfId="0" applyFont="1" applyFill="1" applyBorder="1" applyAlignment="1">
      <alignment vertical="center"/>
    </xf>
    <xf numFmtId="0" fontId="2" fillId="3" borderId="1" xfId="0" applyFont="1" applyFill="1" applyBorder="1" applyAlignment="1">
      <alignment vertical="center"/>
    </xf>
    <xf numFmtId="0" fontId="2" fillId="4" borderId="1" xfId="0" applyFont="1" applyFill="1" applyBorder="1" applyAlignment="1">
      <alignment horizontal="center"/>
    </xf>
    <xf numFmtId="0" fontId="2" fillId="4" borderId="1" xfId="0" applyFont="1" applyFill="1" applyBorder="1" applyAlignment="1">
      <alignment horizontal="center" vertic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vertical="center"/>
    </xf>
    <xf numFmtId="0" fontId="0" fillId="2" borderId="0" xfId="0" applyFill="1" applyAlignment="1">
      <alignment horizontal="center"/>
    </xf>
    <xf numFmtId="0" fontId="0" fillId="4" borderId="1" xfId="0" applyFill="1" applyBorder="1" applyAlignment="1">
      <alignment horizontal="center"/>
    </xf>
    <xf numFmtId="0" fontId="5" fillId="2" borderId="1" xfId="1" applyFill="1" applyBorder="1"/>
    <xf numFmtId="0" fontId="0" fillId="2" borderId="0" xfId="0" applyFill="1" applyAlignment="1">
      <alignment vertical="center"/>
    </xf>
    <xf numFmtId="0" fontId="5" fillId="2" borderId="1" xfId="1" applyFill="1" applyBorder="1" applyAlignment="1">
      <alignment vertical="center"/>
    </xf>
    <xf numFmtId="0" fontId="0" fillId="2" borderId="1" xfId="0" applyFill="1" applyBorder="1" applyAlignment="1">
      <alignment vertical="center" wrapText="1"/>
    </xf>
    <xf numFmtId="0" fontId="7" fillId="2" borderId="1" xfId="0" applyFont="1" applyFill="1" applyBorder="1"/>
    <xf numFmtId="0" fontId="7" fillId="2" borderId="1" xfId="0" applyFont="1" applyFill="1" applyBorder="1" applyAlignment="1">
      <alignment horizontal="center"/>
    </xf>
    <xf numFmtId="0" fontId="2" fillId="6" borderId="5" xfId="0" applyFont="1" applyFill="1" applyBorder="1" applyAlignment="1">
      <alignment vertical="center"/>
    </xf>
    <xf numFmtId="0" fontId="2" fillId="5" borderId="5" xfId="0" applyFont="1" applyFill="1" applyBorder="1" applyAlignment="1">
      <alignment horizontal="center" vertical="center" wrapText="1"/>
    </xf>
    <xf numFmtId="0" fontId="0" fillId="2" borderId="0" xfId="0" applyFill="1" applyBorder="1" applyAlignment="1">
      <alignment vertical="center" wrapText="1"/>
    </xf>
    <xf numFmtId="3" fontId="7" fillId="2" borderId="0" xfId="0" applyNumberFormat="1" applyFont="1" applyFill="1" applyBorder="1" applyAlignment="1">
      <alignment horizontal="center"/>
    </xf>
    <xf numFmtId="0" fontId="2" fillId="2" borderId="1" xfId="0" applyFont="1" applyFill="1" applyBorder="1" applyAlignment="1">
      <alignment vertical="center" wrapText="1"/>
    </xf>
    <xf numFmtId="0" fontId="0" fillId="2" borderId="1" xfId="0" applyFont="1" applyFill="1" applyBorder="1" applyAlignment="1">
      <alignment vertical="center" wrapText="1"/>
    </xf>
    <xf numFmtId="164" fontId="2"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xf>
    <xf numFmtId="9" fontId="7" fillId="2" borderId="1" xfId="0" applyNumberFormat="1" applyFont="1" applyFill="1" applyBorder="1" applyAlignment="1">
      <alignment horizontal="center" vertical="center"/>
    </xf>
    <xf numFmtId="1" fontId="7" fillId="2" borderId="1" xfId="0" applyNumberFormat="1" applyFont="1" applyFill="1" applyBorder="1" applyAlignment="1">
      <alignment horizontal="center" vertical="center"/>
    </xf>
    <xf numFmtId="1" fontId="1" fillId="2" borderId="1" xfId="0" applyNumberFormat="1" applyFont="1" applyFill="1" applyBorder="1" applyAlignment="1" applyProtection="1">
      <alignment horizontal="center" vertical="center"/>
    </xf>
    <xf numFmtId="164" fontId="0"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wrapText="1"/>
    </xf>
    <xf numFmtId="0" fontId="2" fillId="4" borderId="0" xfId="0" applyFont="1" applyFill="1" applyBorder="1" applyAlignment="1">
      <alignment horizontal="center" vertical="center"/>
    </xf>
    <xf numFmtId="0" fontId="2" fillId="2" borderId="0" xfId="0" applyFont="1" applyFill="1" applyBorder="1" applyAlignment="1">
      <alignment vertical="center" wrapText="1"/>
    </xf>
    <xf numFmtId="164" fontId="2" fillId="2" borderId="0" xfId="0" applyNumberFormat="1" applyFont="1" applyFill="1" applyBorder="1" applyAlignment="1">
      <alignment horizontal="center" vertical="center" wrapText="1"/>
    </xf>
    <xf numFmtId="0" fontId="0" fillId="2" borderId="1" xfId="0" applyFill="1" applyBorder="1" applyAlignment="1">
      <alignment horizontal="left" vertical="center" wrapText="1"/>
    </xf>
    <xf numFmtId="0" fontId="2" fillId="2" borderId="1" xfId="0" applyFont="1" applyFill="1" applyBorder="1" applyAlignment="1">
      <alignment horizontal="left" wrapText="1"/>
    </xf>
    <xf numFmtId="0" fontId="2" fillId="2" borderId="1" xfId="0" applyFont="1" applyFill="1" applyBorder="1" applyAlignment="1">
      <alignment horizontal="left" vertical="center" wrapText="1"/>
    </xf>
    <xf numFmtId="0" fontId="0" fillId="2" borderId="1" xfId="0" applyFill="1" applyBorder="1" applyAlignment="1">
      <alignment horizontal="left" vertical="center" wrapText="1" indent="1"/>
    </xf>
    <xf numFmtId="10" fontId="0" fillId="2" borderId="1" xfId="0" applyNumberFormat="1" applyFill="1" applyBorder="1" applyAlignment="1">
      <alignment horizontal="center" vertical="center" wrapText="1"/>
    </xf>
    <xf numFmtId="164" fontId="0" fillId="2" borderId="1" xfId="0" applyNumberFormat="1" applyFont="1" applyFill="1" applyBorder="1" applyAlignment="1">
      <alignment horizontal="left" vertical="center" wrapText="1"/>
    </xf>
    <xf numFmtId="0" fontId="0" fillId="2" borderId="1" xfId="0" applyFill="1" applyBorder="1" applyAlignment="1">
      <alignment horizontal="left" vertical="center"/>
    </xf>
    <xf numFmtId="164" fontId="0" fillId="2" borderId="1" xfId="0" applyNumberFormat="1" applyFill="1" applyBorder="1" applyAlignment="1">
      <alignment horizontal="left" vertical="center"/>
    </xf>
    <xf numFmtId="164" fontId="0" fillId="2" borderId="1" xfId="0" applyNumberFormat="1" applyFill="1" applyBorder="1" applyAlignment="1">
      <alignment horizontal="left" vertical="center" wrapText="1"/>
    </xf>
    <xf numFmtId="0" fontId="0" fillId="2" borderId="1" xfId="0" applyFont="1" applyFill="1" applyBorder="1" applyAlignment="1">
      <alignment horizontal="left" vertical="center" wrapText="1"/>
    </xf>
    <xf numFmtId="164" fontId="0" fillId="2" borderId="1" xfId="0" applyNumberFormat="1" applyFont="1" applyFill="1" applyBorder="1" applyAlignment="1">
      <alignment horizontal="center" vertical="center"/>
    </xf>
    <xf numFmtId="0" fontId="0" fillId="2" borderId="0" xfId="0" applyFont="1" applyFill="1" applyBorder="1" applyAlignment="1">
      <alignment horizontal="left" vertical="center" wrapText="1"/>
    </xf>
    <xf numFmtId="0" fontId="3" fillId="4" borderId="1" xfId="0" applyFont="1" applyFill="1" applyBorder="1" applyAlignment="1">
      <alignment vertical="center" wrapText="1"/>
    </xf>
    <xf numFmtId="0" fontId="0" fillId="2" borderId="1" xfId="0" applyFont="1" applyFill="1" applyBorder="1" applyAlignment="1">
      <alignment horizontal="left" vertical="center"/>
    </xf>
    <xf numFmtId="0" fontId="2" fillId="2" borderId="0" xfId="0" applyFont="1" applyFill="1"/>
    <xf numFmtId="0" fontId="6" fillId="2" borderId="0" xfId="0" applyFont="1" applyFill="1" applyAlignment="1">
      <alignment vertical="center"/>
    </xf>
    <xf numFmtId="9" fontId="0" fillId="2" borderId="1" xfId="0" applyNumberFormat="1" applyFill="1" applyBorder="1" applyAlignment="1">
      <alignment horizontal="center" vertical="center" wrapText="1"/>
    </xf>
    <xf numFmtId="9" fontId="0" fillId="2" borderId="1" xfId="0" applyNumberFormat="1" applyFont="1" applyFill="1" applyBorder="1" applyAlignment="1">
      <alignment horizontal="center" vertical="center" wrapText="1"/>
    </xf>
    <xf numFmtId="0" fontId="0" fillId="5" borderId="0" xfId="0" applyFill="1" applyAlignment="1">
      <alignment horizontal="center" vertical="center"/>
    </xf>
    <xf numFmtId="0" fontId="0" fillId="2" borderId="0" xfId="0" applyFill="1" applyAlignment="1">
      <alignment horizontal="center" vertical="center"/>
    </xf>
    <xf numFmtId="0" fontId="5" fillId="5" borderId="0" xfId="1" applyFill="1" applyAlignment="1">
      <alignment horizontal="center" vertical="center"/>
    </xf>
    <xf numFmtId="0" fontId="6" fillId="2" borderId="0" xfId="0" applyFont="1" applyFill="1"/>
    <xf numFmtId="0" fontId="8" fillId="2" borderId="1" xfId="0" applyFont="1" applyFill="1" applyBorder="1" applyAlignment="1">
      <alignment horizontal="center"/>
    </xf>
    <xf numFmtId="9" fontId="0" fillId="2" borderId="0" xfId="0" applyNumberFormat="1" applyFill="1"/>
    <xf numFmtId="3" fontId="0" fillId="2" borderId="0" xfId="0" applyNumberFormat="1" applyFill="1"/>
    <xf numFmtId="0" fontId="0" fillId="2" borderId="0" xfId="0" applyFill="1" applyAlignment="1">
      <alignment wrapText="1"/>
    </xf>
    <xf numFmtId="0" fontId="0" fillId="2" borderId="0" xfId="0" applyFill="1" applyAlignment="1">
      <alignment vertical="center" wrapText="1"/>
    </xf>
    <xf numFmtId="9" fontId="4" fillId="2" borderId="1" xfId="0" applyNumberFormat="1" applyFont="1" applyFill="1" applyBorder="1" applyAlignment="1">
      <alignment horizontal="center" vertical="center"/>
    </xf>
    <xf numFmtId="165" fontId="0" fillId="2" borderId="1" xfId="0" applyNumberFormat="1" applyFont="1" applyFill="1" applyBorder="1" applyAlignment="1">
      <alignment horizontal="center" vertical="center"/>
    </xf>
    <xf numFmtId="165" fontId="2" fillId="2" borderId="1" xfId="0"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5" fillId="2" borderId="1" xfId="1" applyFill="1" applyBorder="1" applyAlignment="1">
      <alignment vertical="center" wrapText="1"/>
    </xf>
    <xf numFmtId="0" fontId="2" fillId="4"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4" borderId="1" xfId="0" applyFont="1" applyFill="1" applyBorder="1" applyAlignment="1">
      <alignment horizontal="left" vertical="center"/>
    </xf>
    <xf numFmtId="0" fontId="0" fillId="0" borderId="1" xfId="0" applyBorder="1" applyAlignment="1"/>
    <xf numFmtId="0" fontId="0" fillId="2" borderId="1" xfId="0" applyFill="1" applyBorder="1" applyAlignment="1">
      <alignment wrapText="1"/>
    </xf>
    <xf numFmtId="0" fontId="0" fillId="0" borderId="1" xfId="0" applyBorder="1" applyAlignment="1">
      <alignment wrapText="1"/>
    </xf>
    <xf numFmtId="0" fontId="2" fillId="2" borderId="2" xfId="0" applyFont="1" applyFill="1" applyBorder="1" applyAlignment="1">
      <alignment horizontal="center" vertical="center" wrapText="1"/>
    </xf>
    <xf numFmtId="0" fontId="0" fillId="0" borderId="4" xfId="0" applyBorder="1" applyAlignment="1">
      <alignment horizontal="center" vertical="center"/>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0" fillId="2" borderId="4" xfId="0" applyFont="1" applyFill="1" applyBorder="1" applyAlignment="1">
      <alignment horizontal="left" vertical="center" wrapText="1"/>
    </xf>
    <xf numFmtId="0" fontId="0" fillId="2" borderId="2" xfId="0" applyFont="1" applyFill="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3" fillId="4" borderId="2" xfId="0"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Cumulative  value of IATI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cat>
            <c:numRef>
              <c:f>Summary!$C$2:$E$2</c:f>
              <c:numCache>
                <c:formatCode>General</c:formatCode>
                <c:ptCount val="3"/>
                <c:pt idx="0">
                  <c:v>2016</c:v>
                </c:pt>
                <c:pt idx="1">
                  <c:v>2017</c:v>
                </c:pt>
                <c:pt idx="2">
                  <c:v>2018</c:v>
                </c:pt>
              </c:numCache>
            </c:numRef>
          </c:cat>
          <c:val>
            <c:numRef>
              <c:f>Summary!$C$14:$E$14</c:f>
              <c:numCache>
                <c:formatCode>#,##0\ "€"</c:formatCode>
                <c:ptCount val="3"/>
                <c:pt idx="0">
                  <c:v>68966</c:v>
                </c:pt>
                <c:pt idx="1">
                  <c:v>234916</c:v>
                </c:pt>
                <c:pt idx="2">
                  <c:v>400866</c:v>
                </c:pt>
              </c:numCache>
            </c:numRef>
          </c:val>
          <c:extLst>
            <c:ext xmlns:c16="http://schemas.microsoft.com/office/drawing/2014/chart" uri="{C3380CC4-5D6E-409C-BE32-E72D297353CC}">
              <c16:uniqueId val="{00000000-5CE4-44D7-99A1-AA948D1EE5D1}"/>
            </c:ext>
          </c:extLst>
        </c:ser>
        <c:dLbls>
          <c:showLegendKey val="0"/>
          <c:showVal val="0"/>
          <c:showCatName val="0"/>
          <c:showSerName val="0"/>
          <c:showPercent val="0"/>
          <c:showBubbleSize val="0"/>
        </c:dLbls>
        <c:gapWidth val="219"/>
        <c:overlap val="-27"/>
        <c:axId val="212789808"/>
        <c:axId val="212525064"/>
      </c:barChart>
      <c:catAx>
        <c:axId val="21278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2525064"/>
        <c:crosses val="autoZero"/>
        <c:auto val="1"/>
        <c:lblAlgn val="ctr"/>
        <c:lblOffset val="100"/>
        <c:noMultiLvlLbl val="0"/>
      </c:catAx>
      <c:valAx>
        <c:axId val="212525064"/>
        <c:scaling>
          <c:orientation val="minMax"/>
        </c:scaling>
        <c:delete val="0"/>
        <c:axPos val="l"/>
        <c:majorGridlines>
          <c:spPr>
            <a:ln w="9525" cap="flat" cmpd="sng" algn="ctr">
              <a:solidFill>
                <a:schemeClr val="tx1">
                  <a:lumMod val="15000"/>
                  <a:lumOff val="85000"/>
                </a:schemeClr>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12789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61115</xdr:rowOff>
    </xdr:from>
    <xdr:to>
      <xdr:col>7</xdr:col>
      <xdr:colOff>35718</xdr:colOff>
      <xdr:row>3</xdr:row>
      <xdr:rowOff>178584</xdr:rowOff>
    </xdr:to>
    <xdr:pic>
      <xdr:nvPicPr>
        <xdr:cNvPr id="2" name="Picture 1" descr="http://iatistandard.org/wp-content/themes/iatistandard/library/images/iati-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7094" y="632615"/>
          <a:ext cx="2464593" cy="641344"/>
        </a:xfrm>
        <a:prstGeom prst="rect">
          <a:avLst/>
        </a:prstGeom>
        <a:noFill/>
        <a:effectLst>
          <a:reflection blurRad="6350" stA="52000" endA="300" endPos="35000" dir="5400000" sy="-100000" algn="bl" rotWithShape="0"/>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114108</xdr:colOff>
      <xdr:row>5</xdr:row>
      <xdr:rowOff>83559</xdr:rowOff>
    </xdr:from>
    <xdr:to>
      <xdr:col>6</xdr:col>
      <xdr:colOff>345836</xdr:colOff>
      <xdr:row>6</xdr:row>
      <xdr:rowOff>10028</xdr:rowOff>
    </xdr:to>
    <xdr:sp macro="" textlink="">
      <xdr:nvSpPr>
        <xdr:cNvPr id="41" name="Rectangle 40"/>
        <xdr:cNvSpPr>
          <a:spLocks noChangeArrowheads="1"/>
        </xdr:cNvSpPr>
      </xdr:nvSpPr>
      <xdr:spPr bwMode="auto">
        <a:xfrm>
          <a:off x="2197702" y="1667090"/>
          <a:ext cx="1446165" cy="259844"/>
        </a:xfrm>
        <a:prstGeom prst="rect">
          <a:avLst/>
        </a:prstGeom>
        <a:solidFill>
          <a:schemeClr val="accent2"/>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 Revenue</a:t>
          </a:r>
        </a:p>
      </xdr:txBody>
    </xdr:sp>
    <xdr:clientData/>
  </xdr:twoCellAnchor>
  <xdr:twoCellAnchor>
    <xdr:from>
      <xdr:col>4</xdr:col>
      <xdr:colOff>114108</xdr:colOff>
      <xdr:row>6</xdr:row>
      <xdr:rowOff>214537</xdr:rowOff>
    </xdr:from>
    <xdr:to>
      <xdr:col>6</xdr:col>
      <xdr:colOff>345836</xdr:colOff>
      <xdr:row>7</xdr:row>
      <xdr:rowOff>141006</xdr:rowOff>
    </xdr:to>
    <xdr:sp macro="" textlink="">
      <xdr:nvSpPr>
        <xdr:cNvPr id="42" name="Rectangle 41"/>
        <xdr:cNvSpPr>
          <a:spLocks noChangeArrowheads="1"/>
        </xdr:cNvSpPr>
      </xdr:nvSpPr>
      <xdr:spPr bwMode="auto">
        <a:xfrm>
          <a:off x="2197702" y="2131443"/>
          <a:ext cx="1446165" cy="259844"/>
        </a:xfrm>
        <a:prstGeom prst="rect">
          <a:avLst/>
        </a:prstGeom>
        <a:solidFill>
          <a:schemeClr val="accent2"/>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 Direct cost saved</a:t>
          </a:r>
        </a:p>
      </xdr:txBody>
    </xdr:sp>
    <xdr:clientData/>
  </xdr:twoCellAnchor>
  <xdr:twoCellAnchor>
    <xdr:from>
      <xdr:col>4</xdr:col>
      <xdr:colOff>114108</xdr:colOff>
      <xdr:row>10</xdr:row>
      <xdr:rowOff>161075</xdr:rowOff>
    </xdr:from>
    <xdr:to>
      <xdr:col>6</xdr:col>
      <xdr:colOff>345836</xdr:colOff>
      <xdr:row>11</xdr:row>
      <xdr:rowOff>87544</xdr:rowOff>
    </xdr:to>
    <xdr:sp macro="" textlink="">
      <xdr:nvSpPr>
        <xdr:cNvPr id="43" name="Rectangle 42"/>
        <xdr:cNvSpPr>
          <a:spLocks noChangeArrowheads="1"/>
        </xdr:cNvSpPr>
      </xdr:nvSpPr>
      <xdr:spPr bwMode="auto">
        <a:xfrm>
          <a:off x="2447733" y="3411481"/>
          <a:ext cx="1446166" cy="259844"/>
        </a:xfrm>
        <a:prstGeom prst="rect">
          <a:avLst/>
        </a:prstGeom>
        <a:solidFill>
          <a:schemeClr val="accent1">
            <a:lumMod val="60000"/>
            <a:lumOff val="40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Indirect cost</a:t>
          </a:r>
        </a:p>
      </xdr:txBody>
    </xdr:sp>
    <xdr:clientData/>
  </xdr:twoCellAnchor>
  <xdr:twoCellAnchor>
    <xdr:from>
      <xdr:col>4</xdr:col>
      <xdr:colOff>114108</xdr:colOff>
      <xdr:row>15</xdr:row>
      <xdr:rowOff>68123</xdr:rowOff>
    </xdr:from>
    <xdr:to>
      <xdr:col>6</xdr:col>
      <xdr:colOff>345836</xdr:colOff>
      <xdr:row>15</xdr:row>
      <xdr:rowOff>327967</xdr:rowOff>
    </xdr:to>
    <xdr:sp macro="" textlink="">
      <xdr:nvSpPr>
        <xdr:cNvPr id="44" name="Rectangle 43"/>
        <xdr:cNvSpPr>
          <a:spLocks noChangeArrowheads="1"/>
        </xdr:cNvSpPr>
      </xdr:nvSpPr>
      <xdr:spPr bwMode="auto">
        <a:xfrm>
          <a:off x="2447733" y="4985404"/>
          <a:ext cx="144616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IT cost</a:t>
          </a:r>
        </a:p>
      </xdr:txBody>
    </xdr:sp>
    <xdr:clientData/>
  </xdr:twoCellAnchor>
  <xdr:twoCellAnchor>
    <xdr:from>
      <xdr:col>1</xdr:col>
      <xdr:colOff>607206</xdr:colOff>
      <xdr:row>5</xdr:row>
      <xdr:rowOff>83559</xdr:rowOff>
    </xdr:from>
    <xdr:to>
      <xdr:col>3</xdr:col>
      <xdr:colOff>419330</xdr:colOff>
      <xdr:row>6</xdr:row>
      <xdr:rowOff>10028</xdr:rowOff>
    </xdr:to>
    <xdr:sp macro="" textlink="">
      <xdr:nvSpPr>
        <xdr:cNvPr id="45" name="Rectangle 44"/>
        <xdr:cNvSpPr>
          <a:spLocks noChangeArrowheads="1"/>
        </xdr:cNvSpPr>
      </xdr:nvSpPr>
      <xdr:spPr bwMode="auto">
        <a:xfrm>
          <a:off x="869144" y="1667090"/>
          <a:ext cx="1026561" cy="259844"/>
        </a:xfrm>
        <a:prstGeom prst="rect">
          <a:avLst/>
        </a:prstGeom>
        <a:solidFill>
          <a:schemeClr val="accent2"/>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Value</a:t>
          </a:r>
        </a:p>
      </xdr:txBody>
    </xdr:sp>
    <xdr:clientData/>
  </xdr:twoCellAnchor>
  <xdr:twoCellAnchor>
    <xdr:from>
      <xdr:col>1</xdr:col>
      <xdr:colOff>607207</xdr:colOff>
      <xdr:row>11</xdr:row>
      <xdr:rowOff>36337</xdr:rowOff>
    </xdr:from>
    <xdr:to>
      <xdr:col>3</xdr:col>
      <xdr:colOff>419331</xdr:colOff>
      <xdr:row>11</xdr:row>
      <xdr:rowOff>296181</xdr:rowOff>
    </xdr:to>
    <xdr:sp macro="" textlink="">
      <xdr:nvSpPr>
        <xdr:cNvPr id="46" name="Rectangle 45"/>
        <xdr:cNvSpPr>
          <a:spLocks noChangeArrowheads="1"/>
        </xdr:cNvSpPr>
      </xdr:nvSpPr>
      <xdr:spPr bwMode="auto">
        <a:xfrm>
          <a:off x="1119176" y="3620118"/>
          <a:ext cx="1026561" cy="259844"/>
        </a:xfrm>
        <a:prstGeom prst="rect">
          <a:avLst/>
        </a:prstGeom>
        <a:solidFill>
          <a:schemeClr val="accent1">
            <a:lumMod val="60000"/>
            <a:lumOff val="40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On-going cost</a:t>
          </a:r>
        </a:p>
      </xdr:txBody>
    </xdr:sp>
    <xdr:clientData/>
  </xdr:twoCellAnchor>
  <xdr:twoCellAnchor>
    <xdr:from>
      <xdr:col>6</xdr:col>
      <xdr:colOff>541915</xdr:colOff>
      <xdr:row>5</xdr:row>
      <xdr:rowOff>83559</xdr:rowOff>
    </xdr:from>
    <xdr:to>
      <xdr:col>10</xdr:col>
      <xdr:colOff>235756</xdr:colOff>
      <xdr:row>6</xdr:row>
      <xdr:rowOff>10028</xdr:rowOff>
    </xdr:to>
    <xdr:sp macro="" textlink="">
      <xdr:nvSpPr>
        <xdr:cNvPr id="47" name="Rectangle 46"/>
        <xdr:cNvSpPr>
          <a:spLocks noChangeArrowheads="1"/>
        </xdr:cNvSpPr>
      </xdr:nvSpPr>
      <xdr:spPr bwMode="auto">
        <a:xfrm>
          <a:off x="3839946" y="1667090"/>
          <a:ext cx="2122716" cy="259844"/>
        </a:xfrm>
        <a:prstGeom prst="rect">
          <a:avLst/>
        </a:prstGeom>
        <a:solidFill>
          <a:schemeClr val="accent2"/>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Use of IATI reports</a:t>
          </a:r>
        </a:p>
      </xdr:txBody>
    </xdr:sp>
    <xdr:clientData/>
  </xdr:twoCellAnchor>
  <xdr:twoCellAnchor>
    <xdr:from>
      <xdr:col>6</xdr:col>
      <xdr:colOff>529033</xdr:colOff>
      <xdr:row>6</xdr:row>
      <xdr:rowOff>211617</xdr:rowOff>
    </xdr:from>
    <xdr:to>
      <xdr:col>10</xdr:col>
      <xdr:colOff>222874</xdr:colOff>
      <xdr:row>7</xdr:row>
      <xdr:rowOff>138086</xdr:rowOff>
    </xdr:to>
    <xdr:sp macro="" textlink="">
      <xdr:nvSpPr>
        <xdr:cNvPr id="48" name="Rectangle 47"/>
        <xdr:cNvSpPr>
          <a:spLocks noChangeArrowheads="1"/>
        </xdr:cNvSpPr>
      </xdr:nvSpPr>
      <xdr:spPr bwMode="auto">
        <a:xfrm>
          <a:off x="3827064" y="2128523"/>
          <a:ext cx="2122716" cy="259844"/>
        </a:xfrm>
        <a:prstGeom prst="rect">
          <a:avLst/>
        </a:prstGeom>
        <a:solidFill>
          <a:schemeClr val="accent2"/>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Time spend in reporting</a:t>
          </a:r>
        </a:p>
      </xdr:txBody>
    </xdr:sp>
    <xdr:clientData/>
  </xdr:twoCellAnchor>
  <xdr:twoCellAnchor>
    <xdr:from>
      <xdr:col>6</xdr:col>
      <xdr:colOff>345836</xdr:colOff>
      <xdr:row>7</xdr:row>
      <xdr:rowOff>8164</xdr:rowOff>
    </xdr:from>
    <xdr:to>
      <xdr:col>6</xdr:col>
      <xdr:colOff>529033</xdr:colOff>
      <xdr:row>7</xdr:row>
      <xdr:rowOff>11084</xdr:rowOff>
    </xdr:to>
    <xdr:cxnSp macro="">
      <xdr:nvCxnSpPr>
        <xdr:cNvPr id="49" name="Straight Arrow Connector 48"/>
        <xdr:cNvCxnSpPr>
          <a:stCxn id="48" idx="1"/>
          <a:endCxn id="42" idx="3"/>
        </xdr:cNvCxnSpPr>
      </xdr:nvCxnSpPr>
      <xdr:spPr>
        <a:xfrm flipH="1">
          <a:off x="3643867" y="2258445"/>
          <a:ext cx="183197" cy="292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345836</xdr:colOff>
      <xdr:row>5</xdr:row>
      <xdr:rowOff>213481</xdr:rowOff>
    </xdr:from>
    <xdr:to>
      <xdr:col>6</xdr:col>
      <xdr:colOff>541915</xdr:colOff>
      <xdr:row>5</xdr:row>
      <xdr:rowOff>213481</xdr:rowOff>
    </xdr:to>
    <xdr:cxnSp macro="">
      <xdr:nvCxnSpPr>
        <xdr:cNvPr id="50" name="Straight Arrow Connector 49"/>
        <xdr:cNvCxnSpPr>
          <a:stCxn id="47" idx="1"/>
          <a:endCxn id="41" idx="3"/>
        </xdr:cNvCxnSpPr>
      </xdr:nvCxnSpPr>
      <xdr:spPr>
        <a:xfrm flipH="1">
          <a:off x="3643867" y="1797012"/>
          <a:ext cx="196079"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114108</xdr:colOff>
      <xdr:row>18</xdr:row>
      <xdr:rowOff>42495</xdr:rowOff>
    </xdr:from>
    <xdr:to>
      <xdr:col>6</xdr:col>
      <xdr:colOff>345836</xdr:colOff>
      <xdr:row>18</xdr:row>
      <xdr:rowOff>302339</xdr:rowOff>
    </xdr:to>
    <xdr:sp macro="" textlink="">
      <xdr:nvSpPr>
        <xdr:cNvPr id="51" name="Rectangle 50"/>
        <xdr:cNvSpPr>
          <a:spLocks noChangeArrowheads="1"/>
        </xdr:cNvSpPr>
      </xdr:nvSpPr>
      <xdr:spPr bwMode="auto">
        <a:xfrm>
          <a:off x="2447733" y="5959901"/>
          <a:ext cx="144616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Development cost</a:t>
          </a:r>
        </a:p>
      </xdr:txBody>
    </xdr:sp>
    <xdr:clientData/>
  </xdr:twoCellAnchor>
  <xdr:twoCellAnchor>
    <xdr:from>
      <xdr:col>4</xdr:col>
      <xdr:colOff>114108</xdr:colOff>
      <xdr:row>20</xdr:row>
      <xdr:rowOff>239066</xdr:rowOff>
    </xdr:from>
    <xdr:to>
      <xdr:col>6</xdr:col>
      <xdr:colOff>345836</xdr:colOff>
      <xdr:row>21</xdr:row>
      <xdr:rowOff>165535</xdr:rowOff>
    </xdr:to>
    <xdr:sp macro="" textlink="">
      <xdr:nvSpPr>
        <xdr:cNvPr id="52" name="Rectangle 51"/>
        <xdr:cNvSpPr>
          <a:spLocks noChangeArrowheads="1"/>
        </xdr:cNvSpPr>
      </xdr:nvSpPr>
      <xdr:spPr bwMode="auto">
        <a:xfrm>
          <a:off x="2447733" y="6823222"/>
          <a:ext cx="144616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Other expenses</a:t>
          </a:r>
        </a:p>
      </xdr:txBody>
    </xdr:sp>
    <xdr:clientData/>
  </xdr:twoCellAnchor>
  <xdr:twoCellAnchor>
    <xdr:from>
      <xdr:col>1</xdr:col>
      <xdr:colOff>607209</xdr:colOff>
      <xdr:row>15</xdr:row>
      <xdr:rowOff>297203</xdr:rowOff>
    </xdr:from>
    <xdr:to>
      <xdr:col>3</xdr:col>
      <xdr:colOff>419333</xdr:colOff>
      <xdr:row>16</xdr:row>
      <xdr:rowOff>223672</xdr:rowOff>
    </xdr:to>
    <xdr:sp macro="" textlink="">
      <xdr:nvSpPr>
        <xdr:cNvPr id="53" name="Rectangle 52"/>
        <xdr:cNvSpPr>
          <a:spLocks noChangeArrowheads="1"/>
        </xdr:cNvSpPr>
      </xdr:nvSpPr>
      <xdr:spPr bwMode="auto">
        <a:xfrm>
          <a:off x="1119178" y="5214484"/>
          <a:ext cx="1026561"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One-off cost</a:t>
          </a:r>
        </a:p>
      </xdr:txBody>
    </xdr:sp>
    <xdr:clientData/>
  </xdr:twoCellAnchor>
  <xdr:twoCellAnchor>
    <xdr:from>
      <xdr:col>6</xdr:col>
      <xdr:colOff>541915</xdr:colOff>
      <xdr:row>10</xdr:row>
      <xdr:rowOff>161075</xdr:rowOff>
    </xdr:from>
    <xdr:to>
      <xdr:col>10</xdr:col>
      <xdr:colOff>235756</xdr:colOff>
      <xdr:row>11</xdr:row>
      <xdr:rowOff>87544</xdr:rowOff>
    </xdr:to>
    <xdr:sp macro="" textlink="">
      <xdr:nvSpPr>
        <xdr:cNvPr id="54" name="Rectangle 53"/>
        <xdr:cNvSpPr>
          <a:spLocks noChangeArrowheads="1"/>
        </xdr:cNvSpPr>
      </xdr:nvSpPr>
      <xdr:spPr bwMode="auto">
        <a:xfrm>
          <a:off x="4089978" y="3411481"/>
          <a:ext cx="2122716" cy="259844"/>
        </a:xfrm>
        <a:prstGeom prst="rect">
          <a:avLst/>
        </a:prstGeom>
        <a:solidFill>
          <a:schemeClr val="accent1">
            <a:lumMod val="60000"/>
            <a:lumOff val="40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IT operating cost (updates, …) </a:t>
          </a:r>
        </a:p>
      </xdr:txBody>
    </xdr:sp>
    <xdr:clientData/>
  </xdr:twoCellAnchor>
  <xdr:twoCellAnchor>
    <xdr:from>
      <xdr:col>3</xdr:col>
      <xdr:colOff>419331</xdr:colOff>
      <xdr:row>5</xdr:row>
      <xdr:rowOff>213482</xdr:rowOff>
    </xdr:from>
    <xdr:to>
      <xdr:col>4</xdr:col>
      <xdr:colOff>114109</xdr:colOff>
      <xdr:row>7</xdr:row>
      <xdr:rowOff>11085</xdr:rowOff>
    </xdr:to>
    <xdr:cxnSp macro="">
      <xdr:nvCxnSpPr>
        <xdr:cNvPr id="55" name="Elbow Connector 54"/>
        <xdr:cNvCxnSpPr>
          <a:stCxn id="42" idx="1"/>
          <a:endCxn id="45" idx="3"/>
        </xdr:cNvCxnSpPr>
      </xdr:nvCxnSpPr>
      <xdr:spPr>
        <a:xfrm rot="10800000">
          <a:off x="1895706" y="1797013"/>
          <a:ext cx="301997" cy="464353"/>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541915</xdr:colOff>
      <xdr:row>14</xdr:row>
      <xdr:rowOff>98319</xdr:rowOff>
    </xdr:from>
    <xdr:to>
      <xdr:col>10</xdr:col>
      <xdr:colOff>235756</xdr:colOff>
      <xdr:row>15</xdr:row>
      <xdr:rowOff>24788</xdr:rowOff>
    </xdr:to>
    <xdr:sp macro="" textlink="">
      <xdr:nvSpPr>
        <xdr:cNvPr id="56" name="Rectangle 55"/>
        <xdr:cNvSpPr>
          <a:spLocks noChangeArrowheads="1"/>
        </xdr:cNvSpPr>
      </xdr:nvSpPr>
      <xdr:spPr bwMode="auto">
        <a:xfrm>
          <a:off x="4089978" y="4682225"/>
          <a:ext cx="212271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Hardware cost</a:t>
          </a:r>
        </a:p>
      </xdr:txBody>
    </xdr:sp>
    <xdr:clientData/>
  </xdr:twoCellAnchor>
  <xdr:twoCellAnchor>
    <xdr:from>
      <xdr:col>6</xdr:col>
      <xdr:colOff>541915</xdr:colOff>
      <xdr:row>16</xdr:row>
      <xdr:rowOff>9610</xdr:rowOff>
    </xdr:from>
    <xdr:to>
      <xdr:col>10</xdr:col>
      <xdr:colOff>235756</xdr:colOff>
      <xdr:row>16</xdr:row>
      <xdr:rowOff>269454</xdr:rowOff>
    </xdr:to>
    <xdr:sp macro="" textlink="">
      <xdr:nvSpPr>
        <xdr:cNvPr id="57" name="Rectangle 56"/>
        <xdr:cNvSpPr>
          <a:spLocks noChangeArrowheads="1"/>
        </xdr:cNvSpPr>
      </xdr:nvSpPr>
      <xdr:spPr bwMode="auto">
        <a:xfrm>
          <a:off x="4089978" y="5260266"/>
          <a:ext cx="212271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Software cost</a:t>
          </a:r>
        </a:p>
      </xdr:txBody>
    </xdr:sp>
    <xdr:clientData/>
  </xdr:twoCellAnchor>
  <xdr:twoCellAnchor>
    <xdr:from>
      <xdr:col>6</xdr:col>
      <xdr:colOff>541915</xdr:colOff>
      <xdr:row>17</xdr:row>
      <xdr:rowOff>83455</xdr:rowOff>
    </xdr:from>
    <xdr:to>
      <xdr:col>10</xdr:col>
      <xdr:colOff>235756</xdr:colOff>
      <xdr:row>18</xdr:row>
      <xdr:rowOff>9924</xdr:rowOff>
    </xdr:to>
    <xdr:sp macro="" textlink="">
      <xdr:nvSpPr>
        <xdr:cNvPr id="58" name="Rectangle 57"/>
        <xdr:cNvSpPr>
          <a:spLocks noChangeArrowheads="1"/>
        </xdr:cNvSpPr>
      </xdr:nvSpPr>
      <xdr:spPr bwMode="auto">
        <a:xfrm>
          <a:off x="4089978" y="5667486"/>
          <a:ext cx="212271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Time spend internally</a:t>
          </a:r>
        </a:p>
      </xdr:txBody>
    </xdr:sp>
    <xdr:clientData/>
  </xdr:twoCellAnchor>
  <xdr:twoCellAnchor>
    <xdr:from>
      <xdr:col>6</xdr:col>
      <xdr:colOff>541915</xdr:colOff>
      <xdr:row>18</xdr:row>
      <xdr:rowOff>322912</xdr:rowOff>
    </xdr:from>
    <xdr:to>
      <xdr:col>10</xdr:col>
      <xdr:colOff>235756</xdr:colOff>
      <xdr:row>19</xdr:row>
      <xdr:rowOff>249381</xdr:rowOff>
    </xdr:to>
    <xdr:sp macro="" textlink="">
      <xdr:nvSpPr>
        <xdr:cNvPr id="59" name="Rectangle 58"/>
        <xdr:cNvSpPr>
          <a:spLocks noChangeArrowheads="1"/>
        </xdr:cNvSpPr>
      </xdr:nvSpPr>
      <xdr:spPr bwMode="auto">
        <a:xfrm>
          <a:off x="4089978" y="6240318"/>
          <a:ext cx="212271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External specialist cost</a:t>
          </a:r>
        </a:p>
      </xdr:txBody>
    </xdr:sp>
    <xdr:clientData/>
  </xdr:twoCellAnchor>
  <xdr:twoCellAnchor>
    <xdr:from>
      <xdr:col>6</xdr:col>
      <xdr:colOff>541915</xdr:colOff>
      <xdr:row>20</xdr:row>
      <xdr:rowOff>239064</xdr:rowOff>
    </xdr:from>
    <xdr:to>
      <xdr:col>10</xdr:col>
      <xdr:colOff>235756</xdr:colOff>
      <xdr:row>21</xdr:row>
      <xdr:rowOff>165533</xdr:rowOff>
    </xdr:to>
    <xdr:sp macro="" textlink="">
      <xdr:nvSpPr>
        <xdr:cNvPr id="60" name="Rectangle 59"/>
        <xdr:cNvSpPr>
          <a:spLocks noChangeArrowheads="1"/>
        </xdr:cNvSpPr>
      </xdr:nvSpPr>
      <xdr:spPr bwMode="auto">
        <a:xfrm>
          <a:off x="4089978" y="6823220"/>
          <a:ext cx="2122716" cy="259844"/>
        </a:xfrm>
        <a:prstGeom prst="rect">
          <a:avLst/>
        </a:prstGeom>
        <a:solidFill>
          <a:schemeClr val="bg2">
            <a:lumMod val="75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fi-FI" sz="1000">
              <a:solidFill>
                <a:schemeClr val="bg1"/>
              </a:solidFill>
            </a:rPr>
            <a:t>Travel, materials, …</a:t>
          </a:r>
          <a:endParaRPr lang="en-GB" sz="1000">
            <a:solidFill>
              <a:schemeClr val="bg1"/>
            </a:solidFill>
          </a:endParaRPr>
        </a:p>
      </xdr:txBody>
    </xdr:sp>
    <xdr:clientData/>
  </xdr:twoCellAnchor>
  <xdr:twoCellAnchor>
    <xdr:from>
      <xdr:col>3</xdr:col>
      <xdr:colOff>419333</xdr:colOff>
      <xdr:row>15</xdr:row>
      <xdr:rowOff>198045</xdr:rowOff>
    </xdr:from>
    <xdr:to>
      <xdr:col>4</xdr:col>
      <xdr:colOff>114108</xdr:colOff>
      <xdr:row>16</xdr:row>
      <xdr:rowOff>93750</xdr:rowOff>
    </xdr:to>
    <xdr:cxnSp macro="">
      <xdr:nvCxnSpPr>
        <xdr:cNvPr id="61" name="Elbow Connector 60"/>
        <xdr:cNvCxnSpPr>
          <a:stCxn id="44" idx="1"/>
          <a:endCxn id="53" idx="3"/>
        </xdr:cNvCxnSpPr>
      </xdr:nvCxnSpPr>
      <xdr:spPr>
        <a:xfrm rot="10800000" flipV="1">
          <a:off x="2145739" y="5115326"/>
          <a:ext cx="301994" cy="229080"/>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419334</xdr:colOff>
      <xdr:row>15</xdr:row>
      <xdr:rowOff>201811</xdr:rowOff>
    </xdr:from>
    <xdr:to>
      <xdr:col>4</xdr:col>
      <xdr:colOff>114111</xdr:colOff>
      <xdr:row>16</xdr:row>
      <xdr:rowOff>93750</xdr:rowOff>
    </xdr:to>
    <xdr:cxnSp macro="">
      <xdr:nvCxnSpPr>
        <xdr:cNvPr id="62" name="Elbow Connector 61"/>
        <xdr:cNvCxnSpPr>
          <a:endCxn id="53" idx="3"/>
        </xdr:cNvCxnSpPr>
      </xdr:nvCxnSpPr>
      <xdr:spPr>
        <a:xfrm rot="10800000" flipV="1">
          <a:off x="2145740" y="5119092"/>
          <a:ext cx="301996" cy="225314"/>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419333</xdr:colOff>
      <xdr:row>16</xdr:row>
      <xdr:rowOff>93751</xdr:rowOff>
    </xdr:from>
    <xdr:to>
      <xdr:col>4</xdr:col>
      <xdr:colOff>114108</xdr:colOff>
      <xdr:row>18</xdr:row>
      <xdr:rowOff>172418</xdr:rowOff>
    </xdr:to>
    <xdr:cxnSp macro="">
      <xdr:nvCxnSpPr>
        <xdr:cNvPr id="63" name="Elbow Connector 62"/>
        <xdr:cNvCxnSpPr>
          <a:stCxn id="51" idx="1"/>
          <a:endCxn id="53" idx="3"/>
        </xdr:cNvCxnSpPr>
      </xdr:nvCxnSpPr>
      <xdr:spPr>
        <a:xfrm rot="10800000">
          <a:off x="2145739" y="5344407"/>
          <a:ext cx="301994" cy="745417"/>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419333</xdr:colOff>
      <xdr:row>16</xdr:row>
      <xdr:rowOff>93750</xdr:rowOff>
    </xdr:from>
    <xdr:to>
      <xdr:col>4</xdr:col>
      <xdr:colOff>114108</xdr:colOff>
      <xdr:row>21</xdr:row>
      <xdr:rowOff>35613</xdr:rowOff>
    </xdr:to>
    <xdr:cxnSp macro="">
      <xdr:nvCxnSpPr>
        <xdr:cNvPr id="64" name="Elbow Connector 63"/>
        <xdr:cNvCxnSpPr>
          <a:stCxn id="52" idx="1"/>
          <a:endCxn id="53" idx="3"/>
        </xdr:cNvCxnSpPr>
      </xdr:nvCxnSpPr>
      <xdr:spPr>
        <a:xfrm rot="10800000">
          <a:off x="2145739" y="5344406"/>
          <a:ext cx="301994" cy="1608738"/>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345837</xdr:colOff>
      <xdr:row>15</xdr:row>
      <xdr:rowOff>198045</xdr:rowOff>
    </xdr:from>
    <xdr:to>
      <xdr:col>6</xdr:col>
      <xdr:colOff>541916</xdr:colOff>
      <xdr:row>16</xdr:row>
      <xdr:rowOff>139532</xdr:rowOff>
    </xdr:to>
    <xdr:cxnSp macro="">
      <xdr:nvCxnSpPr>
        <xdr:cNvPr id="65" name="Elbow Connector 64"/>
        <xdr:cNvCxnSpPr>
          <a:stCxn id="57" idx="1"/>
          <a:endCxn id="44" idx="3"/>
        </xdr:cNvCxnSpPr>
      </xdr:nvCxnSpPr>
      <xdr:spPr>
        <a:xfrm rot="10800000">
          <a:off x="3893900" y="5115326"/>
          <a:ext cx="196079" cy="274862"/>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345837</xdr:colOff>
      <xdr:row>17</xdr:row>
      <xdr:rowOff>213376</xdr:rowOff>
    </xdr:from>
    <xdr:to>
      <xdr:col>6</xdr:col>
      <xdr:colOff>541916</xdr:colOff>
      <xdr:row>18</xdr:row>
      <xdr:rowOff>172416</xdr:rowOff>
    </xdr:to>
    <xdr:cxnSp macro="">
      <xdr:nvCxnSpPr>
        <xdr:cNvPr id="66" name="Elbow Connector 65"/>
        <xdr:cNvCxnSpPr>
          <a:stCxn id="58" idx="1"/>
          <a:endCxn id="51" idx="3"/>
        </xdr:cNvCxnSpPr>
      </xdr:nvCxnSpPr>
      <xdr:spPr>
        <a:xfrm rot="10800000" flipV="1">
          <a:off x="3893900" y="5797407"/>
          <a:ext cx="196079" cy="292415"/>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345837</xdr:colOff>
      <xdr:row>18</xdr:row>
      <xdr:rowOff>172418</xdr:rowOff>
    </xdr:from>
    <xdr:to>
      <xdr:col>6</xdr:col>
      <xdr:colOff>541916</xdr:colOff>
      <xdr:row>19</xdr:row>
      <xdr:rowOff>119460</xdr:rowOff>
    </xdr:to>
    <xdr:cxnSp macro="">
      <xdr:nvCxnSpPr>
        <xdr:cNvPr id="67" name="Elbow Connector 66"/>
        <xdr:cNvCxnSpPr>
          <a:stCxn id="59" idx="1"/>
          <a:endCxn id="51" idx="3"/>
        </xdr:cNvCxnSpPr>
      </xdr:nvCxnSpPr>
      <xdr:spPr>
        <a:xfrm rot="10800000">
          <a:off x="3893900" y="6089824"/>
          <a:ext cx="196079" cy="280417"/>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345836</xdr:colOff>
      <xdr:row>21</xdr:row>
      <xdr:rowOff>35611</xdr:rowOff>
    </xdr:from>
    <xdr:to>
      <xdr:col>6</xdr:col>
      <xdr:colOff>541915</xdr:colOff>
      <xdr:row>21</xdr:row>
      <xdr:rowOff>35613</xdr:rowOff>
    </xdr:to>
    <xdr:cxnSp macro="">
      <xdr:nvCxnSpPr>
        <xdr:cNvPr id="68" name="Straight Arrow Connector 67"/>
        <xdr:cNvCxnSpPr>
          <a:stCxn id="60" idx="1"/>
          <a:endCxn id="52" idx="3"/>
        </xdr:cNvCxnSpPr>
      </xdr:nvCxnSpPr>
      <xdr:spPr>
        <a:xfrm flipH="1">
          <a:off x="3893899" y="6953142"/>
          <a:ext cx="196079" cy="2"/>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345836</xdr:colOff>
      <xdr:row>10</xdr:row>
      <xdr:rowOff>290997</xdr:rowOff>
    </xdr:from>
    <xdr:to>
      <xdr:col>6</xdr:col>
      <xdr:colOff>541915</xdr:colOff>
      <xdr:row>10</xdr:row>
      <xdr:rowOff>290997</xdr:rowOff>
    </xdr:to>
    <xdr:cxnSp macro="">
      <xdr:nvCxnSpPr>
        <xdr:cNvPr id="69" name="Straight Arrow Connector 68"/>
        <xdr:cNvCxnSpPr>
          <a:stCxn id="54" idx="1"/>
          <a:endCxn id="43" idx="3"/>
        </xdr:cNvCxnSpPr>
      </xdr:nvCxnSpPr>
      <xdr:spPr>
        <a:xfrm flipH="1">
          <a:off x="3893899" y="3541403"/>
          <a:ext cx="196079"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114108</xdr:colOff>
      <xdr:row>11</xdr:row>
      <xdr:rowOff>286213</xdr:rowOff>
    </xdr:from>
    <xdr:to>
      <xdr:col>6</xdr:col>
      <xdr:colOff>345836</xdr:colOff>
      <xdr:row>12</xdr:row>
      <xdr:rowOff>212682</xdr:rowOff>
    </xdr:to>
    <xdr:sp macro="" textlink="">
      <xdr:nvSpPr>
        <xdr:cNvPr id="70" name="Rectangle 69"/>
        <xdr:cNvSpPr>
          <a:spLocks noChangeArrowheads="1"/>
        </xdr:cNvSpPr>
      </xdr:nvSpPr>
      <xdr:spPr bwMode="auto">
        <a:xfrm>
          <a:off x="2447733" y="3869994"/>
          <a:ext cx="1446166" cy="259844"/>
        </a:xfrm>
        <a:prstGeom prst="rect">
          <a:avLst/>
        </a:prstGeom>
        <a:solidFill>
          <a:schemeClr val="accent1">
            <a:lumMod val="60000"/>
            <a:lumOff val="40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 Direct cost</a:t>
          </a:r>
        </a:p>
      </xdr:txBody>
    </xdr:sp>
    <xdr:clientData/>
  </xdr:twoCellAnchor>
  <xdr:twoCellAnchor>
    <xdr:from>
      <xdr:col>6</xdr:col>
      <xdr:colOff>529033</xdr:colOff>
      <xdr:row>11</xdr:row>
      <xdr:rowOff>286213</xdr:rowOff>
    </xdr:from>
    <xdr:to>
      <xdr:col>10</xdr:col>
      <xdr:colOff>222874</xdr:colOff>
      <xdr:row>12</xdr:row>
      <xdr:rowOff>212682</xdr:rowOff>
    </xdr:to>
    <xdr:sp macro="" textlink="">
      <xdr:nvSpPr>
        <xdr:cNvPr id="71" name="Rectangle 70"/>
        <xdr:cNvSpPr>
          <a:spLocks noChangeArrowheads="1"/>
        </xdr:cNvSpPr>
      </xdr:nvSpPr>
      <xdr:spPr bwMode="auto">
        <a:xfrm>
          <a:off x="4077096" y="3869994"/>
          <a:ext cx="2122716" cy="259844"/>
        </a:xfrm>
        <a:prstGeom prst="rect">
          <a:avLst/>
        </a:prstGeom>
        <a:solidFill>
          <a:schemeClr val="accent1">
            <a:lumMod val="60000"/>
            <a:lumOff val="40000"/>
          </a:schemeClr>
        </a:solidFill>
        <a:ln w="6350">
          <a:noFill/>
          <a:miter lim="800000"/>
          <a:headEnd/>
          <a:tailEnd/>
        </a:ln>
        <a:effectLst>
          <a:outerShdw blurRad="50800" dist="38100" dir="2700000" algn="tl" rotWithShape="0">
            <a:prstClr val="black">
              <a:alpha val="40000"/>
            </a:prstClr>
          </a:outerShdw>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Time spend to support</a:t>
          </a:r>
        </a:p>
      </xdr:txBody>
    </xdr:sp>
    <xdr:clientData/>
  </xdr:twoCellAnchor>
  <xdr:twoCellAnchor>
    <xdr:from>
      <xdr:col>6</xdr:col>
      <xdr:colOff>345836</xdr:colOff>
      <xdr:row>12</xdr:row>
      <xdr:rowOff>82760</xdr:rowOff>
    </xdr:from>
    <xdr:to>
      <xdr:col>6</xdr:col>
      <xdr:colOff>529033</xdr:colOff>
      <xdr:row>12</xdr:row>
      <xdr:rowOff>82760</xdr:rowOff>
    </xdr:to>
    <xdr:cxnSp macro="">
      <xdr:nvCxnSpPr>
        <xdr:cNvPr id="72" name="Straight Arrow Connector 71"/>
        <xdr:cNvCxnSpPr>
          <a:stCxn id="71" idx="1"/>
          <a:endCxn id="70" idx="3"/>
        </xdr:cNvCxnSpPr>
      </xdr:nvCxnSpPr>
      <xdr:spPr>
        <a:xfrm flipH="1">
          <a:off x="3893899" y="3999916"/>
          <a:ext cx="183197"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419331</xdr:colOff>
      <xdr:row>10</xdr:row>
      <xdr:rowOff>290996</xdr:rowOff>
    </xdr:from>
    <xdr:to>
      <xdr:col>4</xdr:col>
      <xdr:colOff>114108</xdr:colOff>
      <xdr:row>11</xdr:row>
      <xdr:rowOff>166258</xdr:rowOff>
    </xdr:to>
    <xdr:cxnSp macro="">
      <xdr:nvCxnSpPr>
        <xdr:cNvPr id="73" name="Elbow Connector 72"/>
        <xdr:cNvCxnSpPr>
          <a:stCxn id="43" idx="1"/>
          <a:endCxn id="46" idx="3"/>
        </xdr:cNvCxnSpPr>
      </xdr:nvCxnSpPr>
      <xdr:spPr>
        <a:xfrm rot="10800000" flipV="1">
          <a:off x="2145737" y="3541402"/>
          <a:ext cx="301996" cy="208637"/>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419331</xdr:colOff>
      <xdr:row>11</xdr:row>
      <xdr:rowOff>166259</xdr:rowOff>
    </xdr:from>
    <xdr:to>
      <xdr:col>4</xdr:col>
      <xdr:colOff>114108</xdr:colOff>
      <xdr:row>12</xdr:row>
      <xdr:rowOff>82760</xdr:rowOff>
    </xdr:to>
    <xdr:cxnSp macro="">
      <xdr:nvCxnSpPr>
        <xdr:cNvPr id="74" name="Elbow Connector 73"/>
        <xdr:cNvCxnSpPr>
          <a:stCxn id="70" idx="1"/>
          <a:endCxn id="46" idx="3"/>
        </xdr:cNvCxnSpPr>
      </xdr:nvCxnSpPr>
      <xdr:spPr>
        <a:xfrm rot="10800000">
          <a:off x="2145737" y="3750040"/>
          <a:ext cx="301996" cy="249876"/>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114107</xdr:colOff>
      <xdr:row>2</xdr:row>
      <xdr:rowOff>130959</xdr:rowOff>
    </xdr:from>
    <xdr:to>
      <xdr:col>6</xdr:col>
      <xdr:colOff>345835</xdr:colOff>
      <xdr:row>3</xdr:row>
      <xdr:rowOff>57428</xdr:rowOff>
    </xdr:to>
    <xdr:sp macro="" textlink="">
      <xdr:nvSpPr>
        <xdr:cNvPr id="75" name="Rectangle 74"/>
        <xdr:cNvSpPr>
          <a:spLocks noChangeArrowheads="1"/>
        </xdr:cNvSpPr>
      </xdr:nvSpPr>
      <xdr:spPr bwMode="auto">
        <a:xfrm>
          <a:off x="2197701" y="714365"/>
          <a:ext cx="1446165" cy="259844"/>
        </a:xfrm>
        <a:prstGeom prst="rect">
          <a:avLst/>
        </a:prstGeom>
        <a:solidFill>
          <a:schemeClr val="accent2">
            <a:lumMod val="60000"/>
            <a:lumOff val="40000"/>
          </a:schemeClr>
        </a:solidFill>
        <a:ln w="6350">
          <a:solidFill>
            <a:schemeClr val="bg2">
              <a:lumMod val="75000"/>
            </a:schemeClr>
          </a:solidFill>
          <a:prstDash val="dash"/>
          <a:miter lim="800000"/>
          <a:headEnd/>
          <a:tailEnd/>
        </a:ln>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b="1">
              <a:solidFill>
                <a:schemeClr val="bg1"/>
              </a:solidFill>
            </a:rPr>
            <a:t> + Soft benefits</a:t>
          </a:r>
        </a:p>
      </xdr:txBody>
    </xdr:sp>
    <xdr:clientData/>
  </xdr:twoCellAnchor>
  <xdr:twoCellAnchor>
    <xdr:from>
      <xdr:col>3</xdr:col>
      <xdr:colOff>419330</xdr:colOff>
      <xdr:row>2</xdr:row>
      <xdr:rowOff>260880</xdr:rowOff>
    </xdr:from>
    <xdr:to>
      <xdr:col>4</xdr:col>
      <xdr:colOff>114107</xdr:colOff>
      <xdr:row>5</xdr:row>
      <xdr:rowOff>213480</xdr:rowOff>
    </xdr:to>
    <xdr:cxnSp macro="">
      <xdr:nvCxnSpPr>
        <xdr:cNvPr id="76" name="Elbow Connector 75"/>
        <xdr:cNvCxnSpPr>
          <a:stCxn id="75" idx="1"/>
          <a:endCxn id="45" idx="3"/>
        </xdr:cNvCxnSpPr>
      </xdr:nvCxnSpPr>
      <xdr:spPr>
        <a:xfrm rot="10800000" flipV="1">
          <a:off x="1895705" y="844286"/>
          <a:ext cx="301996" cy="952725"/>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419330</xdr:colOff>
      <xdr:row>5</xdr:row>
      <xdr:rowOff>213481</xdr:rowOff>
    </xdr:from>
    <xdr:to>
      <xdr:col>4</xdr:col>
      <xdr:colOff>114108</xdr:colOff>
      <xdr:row>5</xdr:row>
      <xdr:rowOff>213481</xdr:rowOff>
    </xdr:to>
    <xdr:cxnSp macro="">
      <xdr:nvCxnSpPr>
        <xdr:cNvPr id="77" name="Straight Arrow Connector 76"/>
        <xdr:cNvCxnSpPr>
          <a:stCxn id="41" idx="1"/>
          <a:endCxn id="45" idx="3"/>
        </xdr:cNvCxnSpPr>
      </xdr:nvCxnSpPr>
      <xdr:spPr>
        <a:xfrm flipH="1">
          <a:off x="1895705" y="1797012"/>
          <a:ext cx="301997" cy="0"/>
        </a:xfrm>
        <a:prstGeom prst="straightConnector1">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513916</xdr:colOff>
      <xdr:row>2</xdr:row>
      <xdr:rowOff>132919</xdr:rowOff>
    </xdr:from>
    <xdr:to>
      <xdr:col>10</xdr:col>
      <xdr:colOff>207757</xdr:colOff>
      <xdr:row>3</xdr:row>
      <xdr:rowOff>59388</xdr:rowOff>
    </xdr:to>
    <xdr:sp macro="" textlink="">
      <xdr:nvSpPr>
        <xdr:cNvPr id="78" name="Rectangle 77"/>
        <xdr:cNvSpPr>
          <a:spLocks noChangeArrowheads="1"/>
        </xdr:cNvSpPr>
      </xdr:nvSpPr>
      <xdr:spPr bwMode="auto">
        <a:xfrm>
          <a:off x="3811947" y="716325"/>
          <a:ext cx="2122716" cy="259844"/>
        </a:xfrm>
        <a:prstGeom prst="rect">
          <a:avLst/>
        </a:prstGeom>
        <a:solidFill>
          <a:schemeClr val="accent2">
            <a:lumMod val="60000"/>
            <a:lumOff val="40000"/>
          </a:schemeClr>
        </a:solidFill>
        <a:ln w="6350">
          <a:solidFill>
            <a:schemeClr val="bg2">
              <a:lumMod val="75000"/>
            </a:schemeClr>
          </a:solidFill>
          <a:prstDash val="dash"/>
          <a:miter lim="800000"/>
          <a:headEnd/>
          <a:tailEnd/>
        </a:ln>
        <a:effectLst/>
      </xdr:spPr>
      <xdr:txBody>
        <a:bodyPr wrap="square" lIns="72000" tIns="72000" rIns="72000" bIns="72000" anchor="ctr"/>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ctr" eaLnBrk="0" hangingPunct="0"/>
          <a:r>
            <a:rPr lang="en-GB" sz="1000">
              <a:solidFill>
                <a:schemeClr val="bg1"/>
              </a:solidFill>
            </a:rPr>
            <a:t>Not quantified </a:t>
          </a:r>
        </a:p>
      </xdr:txBody>
    </xdr:sp>
    <xdr:clientData/>
  </xdr:twoCellAnchor>
  <xdr:twoCellAnchor>
    <xdr:from>
      <xdr:col>6</xdr:col>
      <xdr:colOff>345837</xdr:colOff>
      <xdr:row>14</xdr:row>
      <xdr:rowOff>228240</xdr:rowOff>
    </xdr:from>
    <xdr:to>
      <xdr:col>6</xdr:col>
      <xdr:colOff>541916</xdr:colOff>
      <xdr:row>15</xdr:row>
      <xdr:rowOff>198044</xdr:rowOff>
    </xdr:to>
    <xdr:cxnSp macro="">
      <xdr:nvCxnSpPr>
        <xdr:cNvPr id="79" name="Elbow Connector 78"/>
        <xdr:cNvCxnSpPr>
          <a:stCxn id="56" idx="1"/>
          <a:endCxn id="44" idx="3"/>
        </xdr:cNvCxnSpPr>
      </xdr:nvCxnSpPr>
      <xdr:spPr>
        <a:xfrm rot="10800000" flipV="1">
          <a:off x="3893900" y="4812146"/>
          <a:ext cx="196079" cy="303179"/>
        </a:xfrm>
        <a:prstGeom prst="bentConnector3">
          <a:avLst>
            <a:gd name="adj1" fmla="val 50000"/>
          </a:avLst>
        </a:prstGeom>
        <a:ln w="1270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535346</xdr:colOff>
      <xdr:row>2</xdr:row>
      <xdr:rowOff>118632</xdr:rowOff>
    </xdr:from>
    <xdr:to>
      <xdr:col>22</xdr:col>
      <xdr:colOff>523874</xdr:colOff>
      <xdr:row>4</xdr:row>
      <xdr:rowOff>285750</xdr:rowOff>
    </xdr:to>
    <xdr:sp macro="" textlink="">
      <xdr:nvSpPr>
        <xdr:cNvPr id="80" name="Rectangle 79"/>
        <xdr:cNvSpPr>
          <a:spLocks noChangeArrowheads="1"/>
        </xdr:cNvSpPr>
      </xdr:nvSpPr>
      <xdr:spPr bwMode="auto">
        <a:xfrm>
          <a:off x="6512284" y="702038"/>
          <a:ext cx="7275153" cy="833868"/>
        </a:xfrm>
        <a:prstGeom prst="rect">
          <a:avLst/>
        </a:prstGeom>
        <a:solidFill>
          <a:schemeClr val="bg1"/>
        </a:solidFill>
        <a:ln w="6350">
          <a:solidFill>
            <a:schemeClr val="bg2">
              <a:lumMod val="75000"/>
            </a:schemeClr>
          </a:solidFill>
          <a:prstDash val="dash"/>
          <a:miter lim="800000"/>
          <a:headEnd/>
          <a:tailEnd/>
        </a:ln>
        <a:effectLst/>
      </xdr:spPr>
      <xdr:txBody>
        <a:bodyPr wrap="square" lIns="72000" tIns="72000" rIns="72000" bIns="72000" anchor="t"/>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algn="l" eaLnBrk="0" hangingPunct="0"/>
          <a:r>
            <a:rPr lang="en-GB" sz="1000" b="1">
              <a:solidFill>
                <a:sysClr val="windowText" lastClr="000000"/>
              </a:solidFill>
            </a:rPr>
            <a:t>Soft benefits include items that may be too difficult or controversial to quantify, yet are important to a full view of the rationale for/against an IATI project. </a:t>
          </a:r>
          <a:r>
            <a:rPr lang="en-GB" sz="1000" b="0">
              <a:solidFill>
                <a:sysClr val="windowText" lastClr="000000"/>
              </a:solidFill>
            </a:rPr>
            <a:t>They may be linked to the organization’s strategic objectives or represent the desired outcomes of the IATI project. Assessment of the non-financial impact can be highly subjective and should be done inside the organization using i.e. the Decision matrix in this template. You can find IATI soft benefits described in the PowerPoint material.</a:t>
          </a:r>
        </a:p>
      </xdr:txBody>
    </xdr:sp>
    <xdr:clientData/>
  </xdr:twoCellAnchor>
  <xdr:twoCellAnchor>
    <xdr:from>
      <xdr:col>10</xdr:col>
      <xdr:colOff>515722</xdr:colOff>
      <xdr:row>5</xdr:row>
      <xdr:rowOff>69271</xdr:rowOff>
    </xdr:from>
    <xdr:to>
      <xdr:col>22</xdr:col>
      <xdr:colOff>535781</xdr:colOff>
      <xdr:row>9</xdr:row>
      <xdr:rowOff>321468</xdr:rowOff>
    </xdr:to>
    <xdr:sp macro="" textlink="">
      <xdr:nvSpPr>
        <xdr:cNvPr id="81" name="Rectangle 80"/>
        <xdr:cNvSpPr>
          <a:spLocks noChangeArrowheads="1"/>
        </xdr:cNvSpPr>
      </xdr:nvSpPr>
      <xdr:spPr bwMode="auto">
        <a:xfrm>
          <a:off x="6492660" y="1652802"/>
          <a:ext cx="7306684" cy="1585697"/>
        </a:xfrm>
        <a:prstGeom prst="rect">
          <a:avLst/>
        </a:prstGeom>
        <a:solidFill>
          <a:schemeClr val="bg1"/>
        </a:solidFill>
        <a:ln w="6350">
          <a:solidFill>
            <a:schemeClr val="bg2">
              <a:lumMod val="75000"/>
            </a:schemeClr>
          </a:solidFill>
          <a:prstDash val="dash"/>
          <a:miter lim="800000"/>
          <a:headEnd/>
          <a:tailEnd/>
        </a:ln>
        <a:effectLst/>
      </xdr:spPr>
      <xdr:txBody>
        <a:bodyPr wrap="square" lIns="72000" tIns="72000" rIns="72000" bIns="72000" anchor="t"/>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marL="0" marR="0" indent="0" algn="l" defTabSz="914400" rtl="0" eaLnBrk="0" fontAlgn="base" latinLnBrk="0" hangingPunct="0">
            <a:lnSpc>
              <a:spcPct val="100000"/>
            </a:lnSpc>
            <a:spcBef>
              <a:spcPct val="0"/>
            </a:spcBef>
            <a:spcAft>
              <a:spcPct val="0"/>
            </a:spcAft>
            <a:buClrTx/>
            <a:buSzTx/>
            <a:buFontTx/>
            <a:buNone/>
            <a:tabLst/>
            <a:defRPr/>
          </a:pPr>
          <a:r>
            <a:rPr lang="en-GB" sz="1000" kern="1200">
              <a:solidFill>
                <a:sysClr val="windowText" lastClr="000000"/>
              </a:solidFill>
              <a:latin typeface="Arial" charset="0"/>
              <a:ea typeface="+mn-ea"/>
              <a:cs typeface="Arial" charset="0"/>
            </a:rPr>
            <a:t>There are two financial value drivers 1) Sum of IATI impacted project budgets (i.e. IATI data was used in the project planning phase or donors require IATI) 2) Time savings in reporting. </a:t>
          </a:r>
        </a:p>
        <a:p>
          <a:pPr marL="0" marR="0" indent="0" algn="l" defTabSz="914400" rtl="0" eaLnBrk="0" fontAlgn="base" latinLnBrk="0" hangingPunct="0">
            <a:lnSpc>
              <a:spcPct val="100000"/>
            </a:lnSpc>
            <a:spcBef>
              <a:spcPct val="0"/>
            </a:spcBef>
            <a:spcAft>
              <a:spcPct val="0"/>
            </a:spcAft>
            <a:buClrTx/>
            <a:buSzTx/>
            <a:buFontTx/>
            <a:buNone/>
            <a:tabLst/>
            <a:defRPr/>
          </a:pPr>
          <a:endParaRPr lang="en-GB" sz="1000"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r>
            <a:rPr lang="en-GB" sz="1000" b="1" kern="1200">
              <a:solidFill>
                <a:sysClr val="windowText" lastClr="000000"/>
              </a:solidFill>
              <a:latin typeface="Arial" charset="0"/>
              <a:ea typeface="+mn-ea"/>
              <a:cs typeface="Arial" charset="0"/>
            </a:rPr>
            <a:t>Revenue impact is based on rough estimation. </a:t>
          </a:r>
          <a:r>
            <a:rPr lang="en-GB" sz="1000" kern="1200">
              <a:solidFill>
                <a:sysClr val="windowText" lastClr="000000"/>
              </a:solidFill>
              <a:latin typeface="Arial" charset="0"/>
              <a:ea typeface="+mn-ea"/>
              <a:cs typeface="Arial" charset="0"/>
            </a:rPr>
            <a:t>You can interview a sample of project managers that have i.e. top 10 biggest project budgets”Did you use IATI data in any phases of your project for example in planning?  Or you can make a simple survey and then use that information for estimation.</a:t>
          </a:r>
        </a:p>
        <a:p>
          <a:pPr marL="0" marR="0" indent="0" algn="l" defTabSz="914400" rtl="0" eaLnBrk="0" fontAlgn="base" latinLnBrk="0" hangingPunct="0">
            <a:lnSpc>
              <a:spcPct val="100000"/>
            </a:lnSpc>
            <a:spcBef>
              <a:spcPct val="0"/>
            </a:spcBef>
            <a:spcAft>
              <a:spcPct val="0"/>
            </a:spcAft>
            <a:buClrTx/>
            <a:buSzTx/>
            <a:buFontTx/>
            <a:buNone/>
            <a:tabLst/>
            <a:defRPr/>
          </a:pPr>
          <a:endParaRPr lang="en-GB" sz="1000"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r>
            <a:rPr lang="en-GB" sz="1000" kern="1200">
              <a:solidFill>
                <a:sysClr val="windowText" lastClr="000000"/>
              </a:solidFill>
              <a:latin typeface="Arial" charset="0"/>
              <a:ea typeface="+mn-ea"/>
              <a:cs typeface="Arial" charset="0"/>
            </a:rPr>
            <a:t>Time savings are also based on estimates. Assess the current time spend in reporting related activities. </a:t>
          </a:r>
          <a:r>
            <a:rPr lang="en-GB" sz="1000" b="1" kern="1200">
              <a:solidFill>
                <a:sysClr val="windowText" lastClr="000000"/>
              </a:solidFill>
              <a:latin typeface="Arial" charset="0"/>
              <a:ea typeface="+mn-ea"/>
              <a:cs typeface="Arial" charset="0"/>
            </a:rPr>
            <a:t>This model estimates that IATI will help to collect data, formatting and delivering it 30 % faster.</a:t>
          </a:r>
          <a:r>
            <a:rPr lang="en-GB" sz="1000" kern="1200">
              <a:solidFill>
                <a:sysClr val="windowText" lastClr="000000"/>
              </a:solidFill>
              <a:latin typeface="Arial" charset="0"/>
              <a:ea typeface="+mn-ea"/>
              <a:cs typeface="Arial" charset="0"/>
            </a:rPr>
            <a:t> If you already have experience from IATI ask employees, how much IATI has saved their time in reporting.</a:t>
          </a:r>
        </a:p>
      </xdr:txBody>
    </xdr:sp>
    <xdr:clientData/>
  </xdr:twoCellAnchor>
  <xdr:twoCellAnchor>
    <xdr:from>
      <xdr:col>10</xdr:col>
      <xdr:colOff>501435</xdr:colOff>
      <xdr:row>10</xdr:row>
      <xdr:rowOff>197858</xdr:rowOff>
    </xdr:from>
    <xdr:to>
      <xdr:col>22</xdr:col>
      <xdr:colOff>521494</xdr:colOff>
      <xdr:row>12</xdr:row>
      <xdr:rowOff>226217</xdr:rowOff>
    </xdr:to>
    <xdr:sp macro="" textlink="">
      <xdr:nvSpPr>
        <xdr:cNvPr id="82" name="Rectangle 81"/>
        <xdr:cNvSpPr>
          <a:spLocks noChangeArrowheads="1"/>
        </xdr:cNvSpPr>
      </xdr:nvSpPr>
      <xdr:spPr bwMode="auto">
        <a:xfrm>
          <a:off x="6478373" y="3448264"/>
          <a:ext cx="7306684" cy="695109"/>
        </a:xfrm>
        <a:prstGeom prst="rect">
          <a:avLst/>
        </a:prstGeom>
        <a:solidFill>
          <a:schemeClr val="bg1"/>
        </a:solidFill>
        <a:ln w="6350">
          <a:solidFill>
            <a:schemeClr val="bg2">
              <a:lumMod val="75000"/>
            </a:schemeClr>
          </a:solidFill>
          <a:prstDash val="dash"/>
          <a:miter lim="800000"/>
          <a:headEnd/>
          <a:tailEnd/>
        </a:ln>
        <a:effectLst/>
      </xdr:spPr>
      <xdr:txBody>
        <a:bodyPr wrap="square" lIns="72000" tIns="72000" rIns="72000" bIns="72000" anchor="t"/>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marL="0" marR="0" indent="0" algn="l" defTabSz="914400" rtl="0" eaLnBrk="0" fontAlgn="base" latinLnBrk="0" hangingPunct="0">
            <a:lnSpc>
              <a:spcPct val="100000"/>
            </a:lnSpc>
            <a:spcBef>
              <a:spcPct val="0"/>
            </a:spcBef>
            <a:spcAft>
              <a:spcPct val="0"/>
            </a:spcAft>
            <a:buClrTx/>
            <a:buSzTx/>
            <a:buFontTx/>
            <a:buNone/>
            <a:tabLst/>
            <a:defRPr/>
          </a:pPr>
          <a:r>
            <a:rPr lang="fi-FI" sz="1000" b="1" kern="1200">
              <a:solidFill>
                <a:sysClr val="windowText" lastClr="000000"/>
              </a:solidFill>
              <a:latin typeface="Arial" charset="0"/>
              <a:ea typeface="+mn-ea"/>
              <a:cs typeface="Arial" charset="0"/>
            </a:rPr>
            <a:t>The main cost drivers for IATI are IT operating cost and time spend to support IATI. </a:t>
          </a:r>
          <a:r>
            <a:rPr lang="fi-FI" sz="1000" b="0" kern="1200">
              <a:solidFill>
                <a:sysClr val="windowText" lastClr="000000"/>
              </a:solidFill>
              <a:latin typeface="Arial" charset="0"/>
              <a:ea typeface="+mn-ea"/>
              <a:cs typeface="Arial" charset="0"/>
            </a:rPr>
            <a:t>Smaller organizations might use free tools but bigger ones might want to use special tools and software for publishing which requires maintenance. In bigger organizations there are also dedicated permanent employees to support employees in IATI Standard.</a:t>
          </a:r>
        </a:p>
      </xdr:txBody>
    </xdr:sp>
    <xdr:clientData/>
  </xdr:twoCellAnchor>
  <xdr:twoCellAnchor>
    <xdr:from>
      <xdr:col>10</xdr:col>
      <xdr:colOff>487147</xdr:colOff>
      <xdr:row>13</xdr:row>
      <xdr:rowOff>135946</xdr:rowOff>
    </xdr:from>
    <xdr:to>
      <xdr:col>22</xdr:col>
      <xdr:colOff>507206</xdr:colOff>
      <xdr:row>23</xdr:row>
      <xdr:rowOff>119063</xdr:rowOff>
    </xdr:to>
    <xdr:sp macro="" textlink="">
      <xdr:nvSpPr>
        <xdr:cNvPr id="83" name="Rectangle 82"/>
        <xdr:cNvSpPr>
          <a:spLocks noChangeArrowheads="1"/>
        </xdr:cNvSpPr>
      </xdr:nvSpPr>
      <xdr:spPr bwMode="auto">
        <a:xfrm>
          <a:off x="6464085" y="4386477"/>
          <a:ext cx="7306684" cy="3316867"/>
        </a:xfrm>
        <a:prstGeom prst="rect">
          <a:avLst/>
        </a:prstGeom>
        <a:solidFill>
          <a:schemeClr val="bg1"/>
        </a:solidFill>
        <a:ln w="6350">
          <a:solidFill>
            <a:schemeClr val="bg2">
              <a:lumMod val="75000"/>
            </a:schemeClr>
          </a:solidFill>
          <a:prstDash val="dash"/>
          <a:miter lim="800000"/>
          <a:headEnd/>
          <a:tailEnd/>
        </a:ln>
        <a:effectLst/>
      </xdr:spPr>
      <xdr:txBody>
        <a:bodyPr wrap="square" lIns="72000" tIns="72000" rIns="72000" bIns="72000" anchor="t"/>
        <a:lstStyle>
          <a:defPPr>
            <a:defRPr lang="de-DE"/>
          </a:defPPr>
          <a:lvl1pPr algn="l" rtl="0" fontAlgn="base">
            <a:spcBef>
              <a:spcPct val="0"/>
            </a:spcBef>
            <a:spcAft>
              <a:spcPct val="0"/>
            </a:spcAft>
            <a:defRPr kern="1200">
              <a:solidFill>
                <a:schemeClr val="tx1"/>
              </a:solidFill>
              <a:latin typeface="Arial" charset="0"/>
              <a:ea typeface="+mn-ea"/>
              <a:cs typeface="Arial" charset="0"/>
            </a:defRPr>
          </a:lvl1pPr>
          <a:lvl2pPr marL="342946" algn="l" rtl="0" fontAlgn="base">
            <a:spcBef>
              <a:spcPct val="0"/>
            </a:spcBef>
            <a:spcAft>
              <a:spcPct val="0"/>
            </a:spcAft>
            <a:defRPr kern="1200">
              <a:solidFill>
                <a:schemeClr val="tx1"/>
              </a:solidFill>
              <a:latin typeface="Arial" charset="0"/>
              <a:ea typeface="+mn-ea"/>
              <a:cs typeface="Arial" charset="0"/>
            </a:defRPr>
          </a:lvl2pPr>
          <a:lvl3pPr marL="685891" algn="l" rtl="0" fontAlgn="base">
            <a:spcBef>
              <a:spcPct val="0"/>
            </a:spcBef>
            <a:spcAft>
              <a:spcPct val="0"/>
            </a:spcAft>
            <a:defRPr kern="1200">
              <a:solidFill>
                <a:schemeClr val="tx1"/>
              </a:solidFill>
              <a:latin typeface="Arial" charset="0"/>
              <a:ea typeface="+mn-ea"/>
              <a:cs typeface="Arial" charset="0"/>
            </a:defRPr>
          </a:lvl3pPr>
          <a:lvl4pPr marL="1028837" algn="l" rtl="0" fontAlgn="base">
            <a:spcBef>
              <a:spcPct val="0"/>
            </a:spcBef>
            <a:spcAft>
              <a:spcPct val="0"/>
            </a:spcAft>
            <a:defRPr kern="1200">
              <a:solidFill>
                <a:schemeClr val="tx1"/>
              </a:solidFill>
              <a:latin typeface="Arial" charset="0"/>
              <a:ea typeface="+mn-ea"/>
              <a:cs typeface="Arial" charset="0"/>
            </a:defRPr>
          </a:lvl4pPr>
          <a:lvl5pPr marL="1371783" algn="l" rtl="0" fontAlgn="base">
            <a:spcBef>
              <a:spcPct val="0"/>
            </a:spcBef>
            <a:spcAft>
              <a:spcPct val="0"/>
            </a:spcAft>
            <a:defRPr kern="1200">
              <a:solidFill>
                <a:schemeClr val="tx1"/>
              </a:solidFill>
              <a:latin typeface="Arial" charset="0"/>
              <a:ea typeface="+mn-ea"/>
              <a:cs typeface="Arial" charset="0"/>
            </a:defRPr>
          </a:lvl5pPr>
          <a:lvl6pPr marL="1714729" algn="l" defTabSz="685891" rtl="0" eaLnBrk="1" latinLnBrk="0" hangingPunct="1">
            <a:defRPr kern="1200">
              <a:solidFill>
                <a:schemeClr val="tx1"/>
              </a:solidFill>
              <a:latin typeface="Arial" charset="0"/>
              <a:ea typeface="+mn-ea"/>
              <a:cs typeface="Arial" charset="0"/>
            </a:defRPr>
          </a:lvl6pPr>
          <a:lvl7pPr marL="2057674" algn="l" defTabSz="685891" rtl="0" eaLnBrk="1" latinLnBrk="0" hangingPunct="1">
            <a:defRPr kern="1200">
              <a:solidFill>
                <a:schemeClr val="tx1"/>
              </a:solidFill>
              <a:latin typeface="Arial" charset="0"/>
              <a:ea typeface="+mn-ea"/>
              <a:cs typeface="Arial" charset="0"/>
            </a:defRPr>
          </a:lvl7pPr>
          <a:lvl8pPr marL="2400620" algn="l" defTabSz="685891" rtl="0" eaLnBrk="1" latinLnBrk="0" hangingPunct="1">
            <a:defRPr kern="1200">
              <a:solidFill>
                <a:schemeClr val="tx1"/>
              </a:solidFill>
              <a:latin typeface="Arial" charset="0"/>
              <a:ea typeface="+mn-ea"/>
              <a:cs typeface="Arial" charset="0"/>
            </a:defRPr>
          </a:lvl8pPr>
          <a:lvl9pPr marL="2743566" algn="l" defTabSz="685891" rtl="0" eaLnBrk="1" latinLnBrk="0" hangingPunct="1">
            <a:defRPr kern="1200">
              <a:solidFill>
                <a:schemeClr val="tx1"/>
              </a:solidFill>
              <a:latin typeface="Arial" charset="0"/>
              <a:ea typeface="+mn-ea"/>
              <a:cs typeface="Arial" charset="0"/>
            </a:defRPr>
          </a:lvl9pPr>
        </a:lstStyle>
        <a:p>
          <a:pPr marL="0" marR="0" indent="0" algn="l" defTabSz="914400" rtl="0" eaLnBrk="0" fontAlgn="base" latinLnBrk="0" hangingPunct="0">
            <a:lnSpc>
              <a:spcPct val="100000"/>
            </a:lnSpc>
            <a:spcBef>
              <a:spcPct val="0"/>
            </a:spcBef>
            <a:spcAft>
              <a:spcPct val="0"/>
            </a:spcAft>
            <a:buClrTx/>
            <a:buSzTx/>
            <a:buFontTx/>
            <a:buNone/>
            <a:tabLst/>
            <a:defRPr/>
          </a:pPr>
          <a:r>
            <a:rPr lang="fi-FI" sz="1000" kern="1200">
              <a:solidFill>
                <a:sysClr val="windowText" lastClr="000000"/>
              </a:solidFill>
              <a:latin typeface="Arial" charset="0"/>
              <a:ea typeface="+mn-ea"/>
              <a:cs typeface="Arial" charset="0"/>
            </a:rPr>
            <a:t>IATI always requires a one-off investment. I</a:t>
          </a:r>
          <a:r>
            <a:rPr lang="fi-FI" sz="1000" b="1" kern="1200">
              <a:solidFill>
                <a:sysClr val="windowText" lastClr="000000"/>
              </a:solidFill>
              <a:latin typeface="Arial" charset="0"/>
              <a:ea typeface="+mn-ea"/>
              <a:cs typeface="Arial" charset="0"/>
            </a:rPr>
            <a:t>n this template IATI cost drivers are categorized as hardware, software and employee time spend.</a:t>
          </a:r>
        </a:p>
        <a:p>
          <a:pPr marL="0" marR="0" indent="0" algn="l" defTabSz="914400" rtl="0" eaLnBrk="0" fontAlgn="base" latinLnBrk="0" hangingPunct="0">
            <a:lnSpc>
              <a:spcPct val="100000"/>
            </a:lnSpc>
            <a:spcBef>
              <a:spcPct val="0"/>
            </a:spcBef>
            <a:spcAft>
              <a:spcPct val="0"/>
            </a:spcAft>
            <a:buClrTx/>
            <a:buSzTx/>
            <a:buFontTx/>
            <a:buNone/>
            <a:tabLst/>
            <a:defRPr/>
          </a:pPr>
          <a:endParaRPr lang="fi-FI" sz="1000" b="1"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r>
            <a:rPr lang="fi-FI" sz="1000" b="1" kern="1200">
              <a:solidFill>
                <a:sysClr val="windowText" lastClr="000000"/>
              </a:solidFill>
              <a:latin typeface="Arial" charset="0"/>
              <a:ea typeface="+mn-ea"/>
              <a:cs typeface="Arial" charset="0"/>
            </a:rPr>
            <a:t>Especially change management (time spend) related cost can be easily underestimated in IATI projects. </a:t>
          </a:r>
          <a:r>
            <a:rPr lang="fi-FI" sz="1000" kern="1200">
              <a:solidFill>
                <a:sysClr val="windowText" lastClr="000000"/>
              </a:solidFill>
              <a:latin typeface="Arial" charset="0"/>
              <a:ea typeface="+mn-ea"/>
              <a:cs typeface="Arial" charset="0"/>
            </a:rPr>
            <a:t>IATI requires a publishing tool but foremost it requires changes in reporting processes, governance and mindsets. There is a demand for building general awareness of IATI, training the needed skills and ensure reporting and knowledge management processes are aligned. This ensures that IATI is integrated part of organization's way of working.  See the</a:t>
          </a:r>
          <a:r>
            <a:rPr lang="fi-FI" sz="1000" kern="1200" baseline="0">
              <a:solidFill>
                <a:sysClr val="windowText" lastClr="000000"/>
              </a:solidFill>
              <a:latin typeface="Arial" charset="0"/>
              <a:ea typeface="+mn-ea"/>
              <a:cs typeface="Arial" charset="0"/>
            </a:rPr>
            <a:t> IATI maturity model for more information.</a:t>
          </a:r>
          <a:endParaRPr lang="fi-FI" sz="1000"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endParaRPr lang="fi-FI" sz="1000" b="1"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r>
            <a:rPr lang="fi-FI" sz="1000" b="0" kern="1200">
              <a:solidFill>
                <a:sysClr val="windowText" lastClr="000000"/>
              </a:solidFill>
              <a:latin typeface="Arial" charset="0"/>
              <a:ea typeface="+mn-ea"/>
              <a:cs typeface="Arial" charset="0"/>
            </a:rPr>
            <a:t>Optimizing the</a:t>
          </a:r>
          <a:r>
            <a:rPr lang="fi-FI" sz="1000" b="0" kern="1200" baseline="0">
              <a:solidFill>
                <a:sysClr val="windowText" lastClr="000000"/>
              </a:solidFill>
              <a:latin typeface="Arial" charset="0"/>
              <a:ea typeface="+mn-ea"/>
              <a:cs typeface="Arial" charset="0"/>
            </a:rPr>
            <a:t> existing </a:t>
          </a:r>
          <a:r>
            <a:rPr lang="fi-FI" sz="1000" b="0" kern="1200">
              <a:solidFill>
                <a:sysClr val="windowText" lastClr="000000"/>
              </a:solidFill>
              <a:latin typeface="Arial" charset="0"/>
              <a:ea typeface="+mn-ea"/>
              <a:cs typeface="Arial" charset="0"/>
            </a:rPr>
            <a:t>workflow/governance can span over from 2 months to 1 year. </a:t>
          </a:r>
          <a:r>
            <a:rPr lang="fi-FI" sz="1000" kern="1200">
              <a:solidFill>
                <a:sysClr val="windowText" lastClr="000000"/>
              </a:solidFill>
              <a:latin typeface="Arial" charset="0"/>
              <a:ea typeface="+mn-ea"/>
              <a:cs typeface="Arial" charset="0"/>
            </a:rPr>
            <a:t>External consultants cost can vary from 0 to 200 000 € based on the interviews. Some organizations need to strengthen their resources and hire an IATI dedicated employees. At the beginning</a:t>
          </a:r>
          <a:r>
            <a:rPr lang="fi-FI" sz="1000" kern="1200" baseline="0">
              <a:solidFill>
                <a:sysClr val="windowText" lastClr="000000"/>
              </a:solidFill>
              <a:latin typeface="Arial" charset="0"/>
              <a:ea typeface="+mn-ea"/>
              <a:cs typeface="Arial" charset="0"/>
            </a:rPr>
            <a:t> of IATI usage, </a:t>
          </a:r>
          <a:r>
            <a:rPr lang="fi-FI" sz="1000" kern="1200">
              <a:solidFill>
                <a:sysClr val="windowText" lastClr="000000"/>
              </a:solidFill>
              <a:latin typeface="Arial" charset="0"/>
              <a:ea typeface="+mn-ea"/>
              <a:cs typeface="Arial" charset="0"/>
            </a:rPr>
            <a:t>existing data requires cleaning</a:t>
          </a:r>
          <a:r>
            <a:rPr lang="fi-FI" sz="1000" kern="1200" baseline="0">
              <a:solidFill>
                <a:sysClr val="windowText" lastClr="000000"/>
              </a:solidFill>
              <a:latin typeface="Arial" charset="0"/>
              <a:ea typeface="+mn-ea"/>
              <a:cs typeface="Arial" charset="0"/>
            </a:rPr>
            <a:t> </a:t>
          </a:r>
          <a:r>
            <a:rPr lang="fi-FI" sz="1000" kern="1200">
              <a:solidFill>
                <a:sysClr val="windowText" lastClr="000000"/>
              </a:solidFill>
              <a:latin typeface="Arial" charset="0"/>
              <a:ea typeface="+mn-ea"/>
              <a:cs typeface="Arial" charset="0"/>
            </a:rPr>
            <a:t>which is usually 1h per  pubilshed project .</a:t>
          </a:r>
        </a:p>
        <a:p>
          <a:pPr marL="0" marR="0" indent="0" algn="l" defTabSz="914400" rtl="0" eaLnBrk="0" fontAlgn="base" latinLnBrk="0" hangingPunct="0">
            <a:lnSpc>
              <a:spcPct val="100000"/>
            </a:lnSpc>
            <a:spcBef>
              <a:spcPct val="0"/>
            </a:spcBef>
            <a:spcAft>
              <a:spcPct val="0"/>
            </a:spcAft>
            <a:buClrTx/>
            <a:buSzTx/>
            <a:buFontTx/>
            <a:buNone/>
            <a:tabLst/>
            <a:defRPr/>
          </a:pPr>
          <a:endParaRPr lang="fi-FI" sz="1000"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r>
            <a:rPr lang="fi-FI" sz="1000" b="1" kern="1200">
              <a:solidFill>
                <a:sysClr val="windowText" lastClr="000000"/>
              </a:solidFill>
              <a:latin typeface="Arial" charset="0"/>
              <a:ea typeface="+mn-ea"/>
              <a:cs typeface="Arial" charset="0"/>
            </a:rPr>
            <a:t>Hardware and software related cost vary</a:t>
          </a:r>
          <a:r>
            <a:rPr lang="fi-FI" sz="1000" b="0" kern="1200">
              <a:solidFill>
                <a:sysClr val="windowText" lastClr="000000"/>
              </a:solidFill>
              <a:latin typeface="Arial" charset="0"/>
              <a:ea typeface="+mn-ea"/>
              <a:cs typeface="Arial" charset="0"/>
            </a:rPr>
            <a:t>. If IATI is integrated to the current project management and financial systems the investment can be high Integration to the existing systems can take i.e. 30 days of a developer time. Integration cost really depends on the systems in use. If an organization wants to develop an own app to use IATI data in new ways that can cost 100 000 € or even more. Optionally, there are free or price conscious tools available in the market. They are good option for smaller NGOs but if number of project exceed 50, it is better to think some automatization or special tools for publishing</a:t>
          </a:r>
        </a:p>
        <a:p>
          <a:pPr marL="0" marR="0" indent="0" algn="l" defTabSz="914400" rtl="0" eaLnBrk="0" fontAlgn="base" latinLnBrk="0" hangingPunct="0">
            <a:lnSpc>
              <a:spcPct val="100000"/>
            </a:lnSpc>
            <a:spcBef>
              <a:spcPct val="0"/>
            </a:spcBef>
            <a:spcAft>
              <a:spcPct val="0"/>
            </a:spcAft>
            <a:buClrTx/>
            <a:buSzTx/>
            <a:buFontTx/>
            <a:buNone/>
            <a:tabLst/>
            <a:defRPr/>
          </a:pPr>
          <a:endParaRPr lang="fi-FI" sz="1000" kern="1200">
            <a:solidFill>
              <a:sysClr val="windowText" lastClr="000000"/>
            </a:solidFill>
            <a:latin typeface="Arial" charset="0"/>
            <a:ea typeface="+mn-ea"/>
            <a:cs typeface="Arial" charset="0"/>
          </a:endParaRPr>
        </a:p>
        <a:p>
          <a:pPr marL="0" marR="0" indent="0" algn="l" defTabSz="914400" rtl="0" eaLnBrk="0" fontAlgn="base" latinLnBrk="0" hangingPunct="0">
            <a:lnSpc>
              <a:spcPct val="100000"/>
            </a:lnSpc>
            <a:spcBef>
              <a:spcPct val="0"/>
            </a:spcBef>
            <a:spcAft>
              <a:spcPct val="0"/>
            </a:spcAft>
            <a:buClrTx/>
            <a:buSzTx/>
            <a:buFontTx/>
            <a:buNone/>
            <a:tabLst/>
            <a:defRPr/>
          </a:pPr>
          <a:r>
            <a:rPr lang="fi-FI" sz="1000" kern="1200">
              <a:solidFill>
                <a:sysClr val="windowText" lastClr="000000"/>
              </a:solidFill>
              <a:latin typeface="Arial" charset="0"/>
              <a:ea typeface="+mn-ea"/>
              <a:cs typeface="Arial" charset="0"/>
            </a:rPr>
            <a:t>If there</a:t>
          </a:r>
          <a:r>
            <a:rPr lang="fi-FI" sz="1000" kern="1200" baseline="0">
              <a:solidFill>
                <a:sysClr val="windowText" lastClr="000000"/>
              </a:solidFill>
              <a:latin typeface="Arial" charset="0"/>
              <a:ea typeface="+mn-ea"/>
              <a:cs typeface="Arial" charset="0"/>
            </a:rPr>
            <a:t> is </a:t>
          </a:r>
          <a:r>
            <a:rPr lang="fi-FI" sz="1000" kern="1200">
              <a:solidFill>
                <a:sysClr val="windowText" lastClr="000000"/>
              </a:solidFill>
              <a:latin typeface="Arial" charset="0"/>
              <a:ea typeface="+mn-ea"/>
              <a:cs typeface="Arial" charset="0"/>
            </a:rPr>
            <a:t>a bigger IT transformation in organization</a:t>
          </a:r>
          <a:r>
            <a:rPr lang="fi-FI" sz="1000" kern="1200" baseline="0">
              <a:solidFill>
                <a:sysClr val="windowText" lastClr="000000"/>
              </a:solidFill>
              <a:latin typeface="Arial" charset="0"/>
              <a:ea typeface="+mn-ea"/>
              <a:cs typeface="Arial" charset="0"/>
            </a:rPr>
            <a:t> it is a good idea to embed IATI to ti and make sure</a:t>
          </a:r>
          <a:r>
            <a:rPr lang="fi-FI" sz="1000" kern="1200">
              <a:solidFill>
                <a:sysClr val="windowText" lastClr="000000"/>
              </a:solidFill>
              <a:latin typeface="Arial" charset="0"/>
              <a:ea typeface="+mn-ea"/>
              <a:cs typeface="Arial" charset="0"/>
            </a:rPr>
            <a:t> new systems support</a:t>
          </a:r>
          <a:r>
            <a:rPr lang="fi-FI" sz="1000" kern="1200" baseline="0">
              <a:solidFill>
                <a:sysClr val="windowText" lastClr="000000"/>
              </a:solidFill>
              <a:latin typeface="Arial" charset="0"/>
              <a:ea typeface="+mn-ea"/>
              <a:cs typeface="Arial" charset="0"/>
            </a:rPr>
            <a:t> </a:t>
          </a:r>
          <a:r>
            <a:rPr lang="fi-FI" sz="1000" kern="1200">
              <a:solidFill>
                <a:sysClr val="windowText" lastClr="000000"/>
              </a:solidFill>
              <a:latin typeface="Arial" charset="0"/>
              <a:ea typeface="+mn-ea"/>
              <a:cs typeface="Arial" charset="0"/>
            </a:rPr>
            <a:t>IATI Standard.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14</xdr:row>
      <xdr:rowOff>18781</xdr:rowOff>
    </xdr:from>
    <xdr:to>
      <xdr:col>2</xdr:col>
      <xdr:colOff>952500</xdr:colOff>
      <xdr:row>19</xdr:row>
      <xdr:rowOff>123104</xdr:rowOff>
    </xdr:to>
    <xdr:sp macro="" textlink="">
      <xdr:nvSpPr>
        <xdr:cNvPr id="2" name="Rounded Rectangular Callout 1"/>
        <xdr:cNvSpPr/>
      </xdr:nvSpPr>
      <xdr:spPr>
        <a:xfrm>
          <a:off x="511969" y="5043219"/>
          <a:ext cx="3357562" cy="1830729"/>
        </a:xfrm>
        <a:prstGeom prst="wedgeRoundRectCallout">
          <a:avLst>
            <a:gd name="adj1" fmla="val 31981"/>
            <a:gd name="adj2" fmla="val -66446"/>
            <a:gd name="adj3" fmla="val 16667"/>
          </a:avLst>
        </a:prstGeom>
        <a:solidFill>
          <a:schemeClr val="bg1"/>
        </a:solidFill>
        <a:ln w="9525">
          <a:solidFill>
            <a:srgbClr val="000000"/>
          </a:solidFill>
          <a:miter lim="800000"/>
          <a:headEnd/>
          <a:tailEnd/>
        </a:ln>
      </xdr:spPr>
      <xdr:txBody>
        <a:bodyPr vertOverflow="clip" wrap="square" lIns="36576"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mn-lt"/>
              <a:ea typeface="+mn-ea"/>
              <a:cs typeface="Arial" panose="020B0604020202020204" pitchFamily="34" charset="0"/>
            </a:rPr>
            <a:t>Strategic Objectives are listed and rated according to how important they are to the management.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mn-lt"/>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mn-lt"/>
              <a:ea typeface="+mn-ea"/>
              <a:cs typeface="Arial" panose="020B0604020202020204" pitchFamily="34" charset="0"/>
            </a:rPr>
            <a:t>Rate each of the Objective criteria with a "1, 3, 5, 7 or 9"</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mn-lt"/>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100" b="0" i="0" u="none" strike="noStrike" baseline="0">
              <a:solidFill>
                <a:srgbClr val="000000"/>
              </a:solidFill>
              <a:latin typeface="+mn-lt"/>
              <a:ea typeface="+mn-ea"/>
              <a:cs typeface="Arial" panose="020B0604020202020204" pitchFamily="34" charset="0"/>
            </a:rPr>
            <a:t>Managment first enter ratings individually and then reach consensus through a facilitated discussion.</a:t>
          </a:r>
        </a:p>
        <a:p>
          <a:pPr marL="0" indent="0" algn="l" rtl="0">
            <a:defRPr sz="1000"/>
          </a:pPr>
          <a:endParaRPr lang="en-US" sz="1100" b="0" i="0" u="none" strike="noStrike" baseline="0">
            <a:solidFill>
              <a:srgbClr val="000000"/>
            </a:solidFill>
            <a:latin typeface="+mn-lt"/>
            <a:ea typeface="+mn-ea"/>
            <a:cs typeface="Arial" panose="020B0604020202020204" pitchFamily="34" charset="0"/>
          </a:endParaRPr>
        </a:p>
      </xdr:txBody>
    </xdr:sp>
    <xdr:clientData/>
  </xdr:twoCellAnchor>
  <xdr:twoCellAnchor>
    <xdr:from>
      <xdr:col>3</xdr:col>
      <xdr:colOff>60476</xdr:colOff>
      <xdr:row>14</xdr:row>
      <xdr:rowOff>18781</xdr:rowOff>
    </xdr:from>
    <xdr:to>
      <xdr:col>6</xdr:col>
      <xdr:colOff>400655</xdr:colOff>
      <xdr:row>19</xdr:row>
      <xdr:rowOff>123104</xdr:rowOff>
    </xdr:to>
    <xdr:sp macro="" textlink="">
      <xdr:nvSpPr>
        <xdr:cNvPr id="5" name="Rounded Rectangular Callout 4"/>
        <xdr:cNvSpPr/>
      </xdr:nvSpPr>
      <xdr:spPr>
        <a:xfrm>
          <a:off x="3965726" y="5043219"/>
          <a:ext cx="3304835" cy="1830729"/>
        </a:xfrm>
        <a:prstGeom prst="wedgeRoundRectCallout">
          <a:avLst>
            <a:gd name="adj1" fmla="val 31981"/>
            <a:gd name="adj2" fmla="val -66446"/>
            <a:gd name="adj3" fmla="val 16667"/>
          </a:avLst>
        </a:prstGeom>
        <a:solidFill>
          <a:schemeClr val="bg1"/>
        </a:solidFill>
        <a:ln w="9525">
          <a:solidFill>
            <a:srgbClr val="000000"/>
          </a:solidFill>
          <a:miter lim="800000"/>
          <a:headEnd/>
          <a:tailEnd/>
        </a:ln>
      </xdr:spPr>
      <xdr:txBody>
        <a:bodyPr vertOverflow="clip" wrap="square" lIns="36576" tIns="22860" rIns="0" bIns="0" anchor="t" upright="1"/>
        <a:lstStyle/>
        <a:p>
          <a:pPr rtl="0" eaLnBrk="1" fontAlgn="auto" latinLnBrk="0" hangingPunct="1"/>
          <a:r>
            <a:rPr lang="en-US" sz="1100" b="0" i="0" baseline="0">
              <a:effectLst/>
              <a:latin typeface="+mn-lt"/>
              <a:ea typeface="+mn-ea"/>
              <a:cs typeface="+mn-cs"/>
            </a:rPr>
            <a:t>Each soft benefit is scored according to its ability to impact the strategic objective.</a:t>
          </a:r>
        </a:p>
        <a:p>
          <a:pPr rtl="0" eaLnBrk="1" fontAlgn="auto" latinLnBrk="0" hangingPunct="1"/>
          <a:endParaRPr lang="fi-FI" sz="1100">
            <a:effectLst/>
          </a:endParaRPr>
        </a:p>
        <a:p>
          <a:pPr rtl="0" eaLnBrk="1" fontAlgn="auto" latinLnBrk="0" hangingPunct="1"/>
          <a:r>
            <a:rPr lang="en-US" sz="1100" b="0" i="0" baseline="0">
              <a:effectLst/>
              <a:latin typeface="+mn-lt"/>
              <a:ea typeface="+mn-ea"/>
              <a:cs typeface="+mn-cs"/>
            </a:rPr>
            <a:t>Rate each of the benefits based on their ability to impact each Strategic Objective placing a "1, 3, 5, 7 or 9" </a:t>
          </a:r>
        </a:p>
        <a:p>
          <a:pPr rtl="0" eaLnBrk="1" fontAlgn="auto" latinLnBrk="0" hangingPunct="1"/>
          <a:endParaRPr lang="en-US" sz="1100" b="0" i="0" baseline="0">
            <a:effectLst/>
            <a:latin typeface="+mn-lt"/>
            <a:ea typeface="+mn-ea"/>
            <a:cs typeface="+mn-cs"/>
          </a:endParaRPr>
        </a:p>
        <a:p>
          <a:pPr rtl="0" eaLnBrk="1" fontAlgn="auto" latinLnBrk="0" hangingPunct="1"/>
          <a:r>
            <a:rPr lang="en-US" sz="1100" b="0" i="0" baseline="0">
              <a:effectLst/>
              <a:latin typeface="+mn-lt"/>
              <a:ea typeface="+mn-ea"/>
              <a:cs typeface="+mn-cs"/>
            </a:rPr>
            <a:t>See detailed  description of soft benefits from the PowerPoint that is part of this template.</a:t>
          </a:r>
          <a:endParaRPr lang="fi-FI" sz="1100">
            <a:effectLst/>
          </a:endParaRPr>
        </a:p>
      </xdr:txBody>
    </xdr:sp>
    <xdr:clientData/>
  </xdr:twoCellAnchor>
  <xdr:twoCellAnchor>
    <xdr:from>
      <xdr:col>8</xdr:col>
      <xdr:colOff>35983</xdr:colOff>
      <xdr:row>14</xdr:row>
      <xdr:rowOff>18781</xdr:rowOff>
    </xdr:from>
    <xdr:to>
      <xdr:col>11</xdr:col>
      <xdr:colOff>376162</xdr:colOff>
      <xdr:row>19</xdr:row>
      <xdr:rowOff>123104</xdr:rowOff>
    </xdr:to>
    <xdr:sp macro="" textlink="">
      <xdr:nvSpPr>
        <xdr:cNvPr id="6" name="Rounded Rectangular Callout 5"/>
        <xdr:cNvSpPr/>
      </xdr:nvSpPr>
      <xdr:spPr>
        <a:xfrm>
          <a:off x="8882327" y="5043219"/>
          <a:ext cx="3304835" cy="1830729"/>
        </a:xfrm>
        <a:prstGeom prst="wedgeRoundRectCallout">
          <a:avLst>
            <a:gd name="adj1" fmla="val 31981"/>
            <a:gd name="adj2" fmla="val -66446"/>
            <a:gd name="adj3" fmla="val 16667"/>
          </a:avLst>
        </a:prstGeom>
        <a:solidFill>
          <a:schemeClr val="bg1"/>
        </a:solidFill>
        <a:ln w="9525">
          <a:solidFill>
            <a:srgbClr val="000000"/>
          </a:solidFill>
          <a:miter lim="800000"/>
          <a:headEnd/>
          <a:tailEnd/>
        </a:ln>
      </xdr:spPr>
      <xdr:txBody>
        <a:bodyPr vertOverflow="clip" wrap="square" lIns="36576" tIns="22860" rIns="0" bIns="0" anchor="t" upright="1"/>
        <a:lstStyle/>
        <a:p>
          <a:pPr rtl="0" eaLnBrk="1" fontAlgn="auto" latinLnBrk="0" hangingPunct="1"/>
          <a:r>
            <a:rPr lang="en-US" sz="1100" b="0" i="0" baseline="0">
              <a:effectLst/>
              <a:latin typeface="+mn-lt"/>
              <a:ea typeface="+mn-ea"/>
              <a:cs typeface="+mn-cs"/>
            </a:rPr>
            <a:t>The importance rating for each strategic objective is then multiplied by the score for each IATI soft benefits to determine the total score.</a:t>
          </a:r>
        </a:p>
        <a:p>
          <a:pPr rtl="0" eaLnBrk="1" fontAlgn="auto" latinLnBrk="0" hangingPunct="1"/>
          <a:endParaRPr lang="en-US" sz="1100" b="0" i="0" baseline="0">
            <a:effectLst/>
            <a:latin typeface="+mn-lt"/>
            <a:ea typeface="+mn-ea"/>
            <a:cs typeface="+mn-cs"/>
          </a:endParaRPr>
        </a:p>
        <a:p>
          <a:pPr rtl="0" eaLnBrk="1" fontAlgn="auto" latinLnBrk="0" hangingPunct="1"/>
          <a:r>
            <a:rPr lang="en-US" sz="1100" b="0" i="0" baseline="0">
              <a:effectLst/>
              <a:latin typeface="+mn-lt"/>
              <a:ea typeface="+mn-ea"/>
              <a:cs typeface="+mn-cs"/>
            </a:rPr>
            <a:t>The benefit with the highest total score across all strategic objectives is typically selected for further discussion &amp; implementation planning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273844</xdr:colOff>
      <xdr:row>4</xdr:row>
      <xdr:rowOff>39290</xdr:rowOff>
    </xdr:from>
    <xdr:to>
      <xdr:col>10</xdr:col>
      <xdr:colOff>583406</xdr:colOff>
      <xdr:row>11</xdr:row>
      <xdr:rowOff>198834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ativecommons.org/licenses/by-nc-sa/4.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abSelected="1" zoomScale="80" zoomScaleNormal="80" workbookViewId="0"/>
  </sheetViews>
  <sheetFormatPr defaultRowHeight="26.25" customHeight="1" x14ac:dyDescent="0.25"/>
  <cols>
    <col min="1" max="1" width="7.7109375" style="1" customWidth="1"/>
    <col min="2" max="2" width="91.5703125" style="1" customWidth="1"/>
    <col min="3" max="16384" width="9.140625" style="1"/>
  </cols>
  <sheetData>
    <row r="1" spans="1:2" ht="18.75" customHeight="1" x14ac:dyDescent="0.25">
      <c r="A1" s="62" t="s">
        <v>133</v>
      </c>
    </row>
    <row r="2" spans="1:2" ht="26.25" customHeight="1" x14ac:dyDescent="0.25">
      <c r="B2" s="4" t="s">
        <v>0</v>
      </c>
    </row>
    <row r="3" spans="1:2" ht="41.25" customHeight="1" x14ac:dyDescent="0.25">
      <c r="B3" s="22" t="s">
        <v>160</v>
      </c>
    </row>
    <row r="4" spans="1:2" ht="41.25" customHeight="1" x14ac:dyDescent="0.25">
      <c r="B4" s="75" t="s">
        <v>161</v>
      </c>
    </row>
    <row r="5" spans="1:2" ht="26.25" customHeight="1" x14ac:dyDescent="0.25">
      <c r="B5" s="20"/>
    </row>
    <row r="6" spans="1:2" ht="26.25" customHeight="1" x14ac:dyDescent="0.25">
      <c r="B6" s="5" t="s">
        <v>20</v>
      </c>
    </row>
    <row r="7" spans="1:2" ht="26.25" customHeight="1" x14ac:dyDescent="0.25">
      <c r="B7" s="21" t="s">
        <v>143</v>
      </c>
    </row>
    <row r="8" spans="1:2" ht="26.25" customHeight="1" x14ac:dyDescent="0.25">
      <c r="B8" s="21" t="s">
        <v>16</v>
      </c>
    </row>
    <row r="9" spans="1:2" ht="26.25" customHeight="1" x14ac:dyDescent="0.25">
      <c r="B9" s="21" t="s">
        <v>17</v>
      </c>
    </row>
    <row r="10" spans="1:2" ht="26.25" customHeight="1" x14ac:dyDescent="0.25">
      <c r="B10" s="21" t="s">
        <v>144</v>
      </c>
    </row>
    <row r="11" spans="1:2" ht="26.25" customHeight="1" x14ac:dyDescent="0.25">
      <c r="B11" s="21" t="s">
        <v>140</v>
      </c>
    </row>
    <row r="12" spans="1:2" ht="26.25" customHeight="1" x14ac:dyDescent="0.25">
      <c r="B12" s="19" t="s">
        <v>134</v>
      </c>
    </row>
    <row r="13" spans="1:2" ht="26.25" customHeight="1" x14ac:dyDescent="0.25">
      <c r="B13" s="19" t="s">
        <v>141</v>
      </c>
    </row>
  </sheetData>
  <hyperlinks>
    <hyperlink ref="B10" location="'Decision matrix'!A1" display="3. Fill he decision making matrix"/>
    <hyperlink ref="B8" location="'Value parameters'!A1" display="2. Fill the value parameters"/>
    <hyperlink ref="B9" location="'Cost parameters'!A1" display="3. Fill the cost parameters"/>
    <hyperlink ref="B7" location="Assumptions!A1" display="1 Have a look at the assumptions"/>
    <hyperlink ref="B11" location="Summary!A1" display="4. Check the summary"/>
    <hyperlink ref="B12" location="Calculations!A1" display="Calculations show how different parameters are calculated together"/>
    <hyperlink ref="B13" location="Scenarios!A1" display="Scenarios show options if key assumptions are changed"/>
    <hyperlink ref="B4" r:id="rId1" display="https://creativecommons.org/licenses/by-nc-sa/4.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zoomScale="80" zoomScaleNormal="80" workbookViewId="0"/>
  </sheetViews>
  <sheetFormatPr defaultRowHeight="26.25" customHeight="1" x14ac:dyDescent="0.25"/>
  <cols>
    <col min="1" max="1" width="7.7109375" style="1" customWidth="1"/>
    <col min="2" max="16384" width="9.140625" style="1"/>
  </cols>
  <sheetData>
    <row r="1" spans="1:12" ht="19.5" customHeight="1" x14ac:dyDescent="0.25">
      <c r="A1" s="64" t="s">
        <v>133</v>
      </c>
      <c r="B1" s="63"/>
    </row>
    <row r="2" spans="1:12" ht="26.25" customHeight="1" x14ac:dyDescent="0.25">
      <c r="B2" s="1" t="s">
        <v>142</v>
      </c>
      <c r="L2" s="58" t="s">
        <v>131</v>
      </c>
    </row>
  </sheetData>
  <hyperlinks>
    <hyperlink ref="A1" location="'Read me'!A1" display="BACK"/>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90" zoomScaleNormal="90" workbookViewId="0"/>
  </sheetViews>
  <sheetFormatPr defaultRowHeight="27" customHeight="1" x14ac:dyDescent="0.25"/>
  <cols>
    <col min="1" max="1" width="7.7109375" style="1" customWidth="1"/>
    <col min="2" max="2" width="77.5703125" style="1" customWidth="1"/>
    <col min="3" max="3" width="16.140625" style="1" customWidth="1"/>
    <col min="4" max="4" width="98.85546875" style="1" customWidth="1"/>
    <col min="5" max="16384" width="9.140625" style="1"/>
  </cols>
  <sheetData>
    <row r="1" spans="1:8" ht="27" customHeight="1" x14ac:dyDescent="0.25">
      <c r="A1" s="64" t="s">
        <v>133</v>
      </c>
      <c r="B1" s="59" t="s">
        <v>115</v>
      </c>
    </row>
    <row r="2" spans="1:8" ht="27" customHeight="1" x14ac:dyDescent="0.25">
      <c r="B2" s="4" t="s">
        <v>19</v>
      </c>
      <c r="C2" s="7"/>
    </row>
    <row r="3" spans="1:8" ht="40.5" customHeight="1" x14ac:dyDescent="0.25">
      <c r="B3" s="22" t="s">
        <v>109</v>
      </c>
      <c r="C3" s="2"/>
    </row>
    <row r="4" spans="1:8" ht="27" customHeight="1" x14ac:dyDescent="0.25">
      <c r="B4" s="20"/>
    </row>
    <row r="5" spans="1:8" ht="27" customHeight="1" x14ac:dyDescent="0.25">
      <c r="B5" s="16" t="s">
        <v>167</v>
      </c>
      <c r="C5" s="12" t="s">
        <v>13</v>
      </c>
    </row>
    <row r="6" spans="1:8" ht="40.5" customHeight="1" x14ac:dyDescent="0.25">
      <c r="B6" s="22" t="s">
        <v>170</v>
      </c>
      <c r="C6" s="34">
        <v>1000000</v>
      </c>
      <c r="D6" s="70" t="s">
        <v>172</v>
      </c>
      <c r="H6" s="68"/>
    </row>
    <row r="7" spans="1:8" ht="41.25" customHeight="1" x14ac:dyDescent="0.25">
      <c r="B7" s="22" t="s">
        <v>168</v>
      </c>
      <c r="C7" s="34">
        <v>200000</v>
      </c>
      <c r="D7" s="70" t="s">
        <v>173</v>
      </c>
    </row>
    <row r="8" spans="1:8" ht="27" customHeight="1" x14ac:dyDescent="0.25">
      <c r="G8" s="67"/>
    </row>
    <row r="9" spans="1:8" ht="27" customHeight="1" x14ac:dyDescent="0.25">
      <c r="B9" s="16" t="s">
        <v>166</v>
      </c>
      <c r="C9" s="12" t="s">
        <v>13</v>
      </c>
      <c r="D9" s="69" t="s">
        <v>171</v>
      </c>
    </row>
    <row r="10" spans="1:8" ht="41.25" customHeight="1" x14ac:dyDescent="0.25">
      <c r="B10" s="22" t="s">
        <v>31</v>
      </c>
      <c r="C10" s="36">
        <v>3</v>
      </c>
      <c r="D10" s="70" t="s">
        <v>174</v>
      </c>
    </row>
    <row r="11" spans="1:8" ht="27" customHeight="1" x14ac:dyDescent="0.25">
      <c r="B11" s="22" t="s">
        <v>34</v>
      </c>
      <c r="C11" s="34">
        <v>2000</v>
      </c>
      <c r="D11" s="67"/>
    </row>
    <row r="12" spans="1:8" ht="41.25" customHeight="1" x14ac:dyDescent="0.25">
      <c r="B12" s="22" t="s">
        <v>35</v>
      </c>
      <c r="C12" s="36">
        <v>1</v>
      </c>
    </row>
    <row r="13" spans="1:8" ht="41.25" customHeight="1" x14ac:dyDescent="0.25">
      <c r="B13" s="22" t="s">
        <v>36</v>
      </c>
      <c r="C13" s="36">
        <v>2</v>
      </c>
    </row>
    <row r="14" spans="1:8" ht="41.25" customHeight="1" x14ac:dyDescent="0.25">
      <c r="B14" s="22" t="s">
        <v>12</v>
      </c>
      <c r="C14" s="37"/>
    </row>
    <row r="15" spans="1:8" ht="41.25" customHeight="1" x14ac:dyDescent="0.25">
      <c r="B15" s="22" t="s">
        <v>50</v>
      </c>
      <c r="C15" s="36">
        <v>2</v>
      </c>
    </row>
    <row r="16" spans="1:8" ht="27" customHeight="1" x14ac:dyDescent="0.25">
      <c r="B16" s="22" t="s">
        <v>37</v>
      </c>
      <c r="C16" s="36">
        <v>6</v>
      </c>
    </row>
    <row r="18" spans="2:3" ht="27" customHeight="1" x14ac:dyDescent="0.25">
      <c r="B18" s="16" t="s">
        <v>165</v>
      </c>
      <c r="C18" s="12" t="s">
        <v>13</v>
      </c>
    </row>
    <row r="19" spans="2:3" ht="41.25" customHeight="1" x14ac:dyDescent="0.25">
      <c r="B19" s="22" t="s">
        <v>38</v>
      </c>
      <c r="C19" s="36">
        <v>1</v>
      </c>
    </row>
    <row r="20" spans="2:3" ht="27" customHeight="1" x14ac:dyDescent="0.25">
      <c r="B20" s="22" t="s">
        <v>39</v>
      </c>
      <c r="C20" s="34">
        <v>2000</v>
      </c>
    </row>
    <row r="21" spans="2:3" ht="41.25" customHeight="1" x14ac:dyDescent="0.25">
      <c r="B21" s="22" t="s">
        <v>40</v>
      </c>
      <c r="C21" s="36">
        <v>1</v>
      </c>
    </row>
    <row r="22" spans="2:3" ht="41.25" customHeight="1" x14ac:dyDescent="0.25">
      <c r="B22" s="22" t="s">
        <v>41</v>
      </c>
      <c r="C22" s="36">
        <v>2</v>
      </c>
    </row>
    <row r="23" spans="2:3" ht="41.25" customHeight="1" x14ac:dyDescent="0.25">
      <c r="B23" s="22" t="s">
        <v>12</v>
      </c>
      <c r="C23" s="37"/>
    </row>
    <row r="24" spans="2:3" ht="42" customHeight="1" x14ac:dyDescent="0.25">
      <c r="B24" s="22" t="s">
        <v>51</v>
      </c>
      <c r="C24" s="36">
        <v>2</v>
      </c>
    </row>
    <row r="25" spans="2:3" ht="27" customHeight="1" x14ac:dyDescent="0.25">
      <c r="B25" s="22" t="s">
        <v>37</v>
      </c>
      <c r="C25" s="36">
        <v>6</v>
      </c>
    </row>
    <row r="27" spans="2:3" ht="27" customHeight="1" x14ac:dyDescent="0.25">
      <c r="B27" s="16" t="s">
        <v>164</v>
      </c>
      <c r="C27" s="12" t="s">
        <v>13</v>
      </c>
    </row>
    <row r="28" spans="2:3" ht="27" customHeight="1" x14ac:dyDescent="0.25">
      <c r="B28" s="22" t="s">
        <v>32</v>
      </c>
      <c r="C28" s="36">
        <v>1</v>
      </c>
    </row>
    <row r="29" spans="2:3" ht="27" customHeight="1" x14ac:dyDescent="0.25">
      <c r="B29" s="22" t="s">
        <v>33</v>
      </c>
      <c r="C29" s="34">
        <v>2000</v>
      </c>
    </row>
    <row r="30" spans="2:3" ht="41.25" customHeight="1" x14ac:dyDescent="0.25">
      <c r="B30" s="22" t="s">
        <v>42</v>
      </c>
      <c r="C30" s="36">
        <v>1</v>
      </c>
    </row>
    <row r="31" spans="2:3" ht="41.25" customHeight="1" x14ac:dyDescent="0.25">
      <c r="B31" s="22" t="s">
        <v>43</v>
      </c>
      <c r="C31" s="36">
        <v>2</v>
      </c>
    </row>
    <row r="32" spans="2:3" ht="41.25" customHeight="1" x14ac:dyDescent="0.25">
      <c r="B32" s="22" t="s">
        <v>12</v>
      </c>
      <c r="C32" s="37"/>
    </row>
    <row r="33" spans="2:4" ht="41.25" customHeight="1" x14ac:dyDescent="0.25">
      <c r="B33" s="22" t="s">
        <v>52</v>
      </c>
      <c r="C33" s="36">
        <v>2</v>
      </c>
    </row>
    <row r="34" spans="2:4" ht="42" customHeight="1" x14ac:dyDescent="0.25">
      <c r="B34" s="22" t="s">
        <v>44</v>
      </c>
      <c r="C34" s="36">
        <v>6</v>
      </c>
    </row>
    <row r="36" spans="2:4" ht="27" customHeight="1" x14ac:dyDescent="0.25">
      <c r="B36" s="16" t="s">
        <v>148</v>
      </c>
      <c r="C36" s="12" t="s">
        <v>13</v>
      </c>
    </row>
    <row r="37" spans="2:4" ht="41.25" customHeight="1" x14ac:dyDescent="0.25">
      <c r="B37" s="22" t="s">
        <v>175</v>
      </c>
      <c r="C37" s="35"/>
    </row>
    <row r="38" spans="2:4" ht="41.25" customHeight="1" x14ac:dyDescent="0.25">
      <c r="B38" s="22" t="s">
        <v>176</v>
      </c>
      <c r="C38" s="71">
        <v>0.3</v>
      </c>
      <c r="D38" s="20" t="s">
        <v>156</v>
      </c>
    </row>
  </sheetData>
  <hyperlinks>
    <hyperlink ref="A1" location="'Read me'!A1" display="BACK"/>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80" zoomScaleNormal="80" workbookViewId="0">
      <selection activeCell="A7" sqref="A7"/>
    </sheetView>
  </sheetViews>
  <sheetFormatPr defaultRowHeight="27" customHeight="1" x14ac:dyDescent="0.25"/>
  <cols>
    <col min="1" max="1" width="7.7109375" style="1" customWidth="1"/>
    <col min="2" max="2" width="77.7109375" style="1" customWidth="1"/>
    <col min="3" max="3" width="16.140625" style="1" customWidth="1"/>
    <col min="4" max="16384" width="9.140625" style="1"/>
  </cols>
  <sheetData>
    <row r="1" spans="1:3" ht="27" customHeight="1" x14ac:dyDescent="0.25">
      <c r="A1" s="64" t="s">
        <v>133</v>
      </c>
      <c r="B1" s="59" t="s">
        <v>114</v>
      </c>
    </row>
    <row r="2" spans="1:3" ht="27" customHeight="1" x14ac:dyDescent="0.25">
      <c r="B2" s="4" t="s">
        <v>18</v>
      </c>
      <c r="C2" s="7"/>
    </row>
    <row r="3" spans="1:3" ht="40.5" customHeight="1" x14ac:dyDescent="0.25">
      <c r="B3" s="22" t="s">
        <v>109</v>
      </c>
      <c r="C3" s="2"/>
    </row>
    <row r="4" spans="1:3" ht="27" customHeight="1" x14ac:dyDescent="0.25">
      <c r="B4" s="20"/>
    </row>
    <row r="5" spans="1:3" ht="27" customHeight="1" x14ac:dyDescent="0.25">
      <c r="B5" s="16" t="s">
        <v>25</v>
      </c>
      <c r="C5" s="12" t="s">
        <v>13</v>
      </c>
    </row>
    <row r="6" spans="1:3" ht="27" customHeight="1" x14ac:dyDescent="0.25">
      <c r="B6" s="22" t="s">
        <v>118</v>
      </c>
      <c r="C6" s="34">
        <v>0</v>
      </c>
    </row>
    <row r="7" spans="1:3" ht="27" customHeight="1" x14ac:dyDescent="0.25">
      <c r="B7" s="22" t="s">
        <v>119</v>
      </c>
      <c r="C7" s="34">
        <v>5000</v>
      </c>
    </row>
    <row r="8" spans="1:3" ht="27" customHeight="1" x14ac:dyDescent="0.25">
      <c r="B8" s="22" t="s">
        <v>120</v>
      </c>
      <c r="C8" s="34">
        <v>2000</v>
      </c>
    </row>
    <row r="9" spans="1:3" ht="27" customHeight="1" x14ac:dyDescent="0.25">
      <c r="B9" s="27"/>
      <c r="C9" s="28"/>
    </row>
    <row r="10" spans="1:3" ht="27" customHeight="1" x14ac:dyDescent="0.25">
      <c r="B10" s="25" t="s">
        <v>26</v>
      </c>
      <c r="C10" s="26" t="s">
        <v>13</v>
      </c>
    </row>
    <row r="11" spans="1:3" ht="27" customHeight="1" x14ac:dyDescent="0.25">
      <c r="B11" s="22" t="s">
        <v>28</v>
      </c>
      <c r="C11" s="34">
        <v>2000</v>
      </c>
    </row>
    <row r="12" spans="1:3" ht="27" customHeight="1" x14ac:dyDescent="0.25">
      <c r="B12" s="22" t="s">
        <v>29</v>
      </c>
      <c r="C12" s="36">
        <v>8</v>
      </c>
    </row>
    <row r="13" spans="1:3" ht="41.25" customHeight="1" x14ac:dyDescent="0.25">
      <c r="B13" s="22" t="s">
        <v>30</v>
      </c>
      <c r="C13" s="34">
        <v>2500</v>
      </c>
    </row>
    <row r="14" spans="1:3" ht="41.25" customHeight="1" x14ac:dyDescent="0.25">
      <c r="B14" s="22" t="s">
        <v>21</v>
      </c>
      <c r="C14" s="35">
        <v>1</v>
      </c>
    </row>
    <row r="15" spans="1:3" ht="41.25" customHeight="1" x14ac:dyDescent="0.25">
      <c r="B15" s="22" t="s">
        <v>121</v>
      </c>
      <c r="C15" s="34">
        <v>500</v>
      </c>
    </row>
    <row r="17" spans="2:3" ht="27" customHeight="1" x14ac:dyDescent="0.25">
      <c r="B17" s="16" t="s">
        <v>169</v>
      </c>
      <c r="C17" s="12" t="s">
        <v>13</v>
      </c>
    </row>
    <row r="18" spans="2:3" ht="40.5" customHeight="1" x14ac:dyDescent="0.25">
      <c r="B18" s="22" t="s">
        <v>122</v>
      </c>
      <c r="C18" s="34">
        <v>0</v>
      </c>
    </row>
    <row r="19" spans="2:3" ht="40.5" customHeight="1" x14ac:dyDescent="0.25">
      <c r="B19" s="22" t="s">
        <v>123</v>
      </c>
      <c r="C19" s="34">
        <v>0</v>
      </c>
    </row>
    <row r="20" spans="2:3" ht="40.5" customHeight="1" x14ac:dyDescent="0.25">
      <c r="B20" s="22" t="s">
        <v>124</v>
      </c>
      <c r="C20" s="34">
        <v>4000</v>
      </c>
    </row>
    <row r="21" spans="2:3" ht="40.5" customHeight="1" x14ac:dyDescent="0.25">
      <c r="B21" s="22" t="s">
        <v>125</v>
      </c>
      <c r="C21" s="34">
        <v>12000</v>
      </c>
    </row>
    <row r="22" spans="2:3" ht="40.5" customHeight="1" x14ac:dyDescent="0.25">
      <c r="B22" s="22" t="s">
        <v>126</v>
      </c>
      <c r="C22" s="34">
        <v>4000</v>
      </c>
    </row>
    <row r="23" spans="2:3" ht="40.5" customHeight="1" x14ac:dyDescent="0.25">
      <c r="B23" s="22" t="s">
        <v>127</v>
      </c>
      <c r="C23" s="34">
        <v>2000</v>
      </c>
    </row>
    <row r="24" spans="2:3" ht="40.5" customHeight="1" x14ac:dyDescent="0.25">
      <c r="B24" s="22" t="s">
        <v>128</v>
      </c>
      <c r="C24" s="34">
        <v>4000</v>
      </c>
    </row>
    <row r="25" spans="2:3" ht="40.5" customHeight="1" x14ac:dyDescent="0.25">
      <c r="B25" s="22" t="s">
        <v>129</v>
      </c>
      <c r="C25" s="34">
        <v>5000</v>
      </c>
    </row>
    <row r="26" spans="2:3" ht="40.5" customHeight="1" x14ac:dyDescent="0.25">
      <c r="B26" s="22" t="s">
        <v>130</v>
      </c>
      <c r="C26" s="34">
        <v>10000</v>
      </c>
    </row>
    <row r="27" spans="2:3" ht="40.5" customHeight="1" x14ac:dyDescent="0.25">
      <c r="B27" s="22" t="s">
        <v>45</v>
      </c>
      <c r="C27" s="34">
        <v>5000</v>
      </c>
    </row>
  </sheetData>
  <hyperlinks>
    <hyperlink ref="A1" location="'Read me'!A1" display="BACK"/>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80" zoomScaleNormal="80" workbookViewId="0"/>
  </sheetViews>
  <sheetFormatPr defaultRowHeight="27" customHeight="1" x14ac:dyDescent="0.25"/>
  <cols>
    <col min="1" max="1" width="7.7109375" style="1" customWidth="1"/>
    <col min="2" max="2" width="36.140625" style="1" customWidth="1"/>
    <col min="3" max="13" width="14.85546875" style="1" customWidth="1"/>
    <col min="14" max="16384" width="9.140625" style="1"/>
  </cols>
  <sheetData>
    <row r="1" spans="1:13" ht="27" customHeight="1" x14ac:dyDescent="0.25">
      <c r="A1" s="64" t="s">
        <v>133</v>
      </c>
      <c r="B1" s="59" t="s">
        <v>113</v>
      </c>
    </row>
    <row r="2" spans="1:13" ht="27" customHeight="1" x14ac:dyDescent="0.25">
      <c r="B2" s="80" t="s">
        <v>1</v>
      </c>
      <c r="C2" s="80"/>
      <c r="D2" s="81"/>
      <c r="E2" s="81"/>
      <c r="F2" s="81"/>
      <c r="G2" s="81"/>
      <c r="H2" s="81"/>
    </row>
    <row r="3" spans="1:13" ht="42" customHeight="1" x14ac:dyDescent="0.25">
      <c r="B3" s="82" t="s">
        <v>110</v>
      </c>
      <c r="C3" s="82"/>
      <c r="D3" s="83"/>
      <c r="E3" s="83"/>
      <c r="F3" s="83"/>
      <c r="G3" s="83"/>
      <c r="H3" s="83"/>
    </row>
    <row r="5" spans="1:13" ht="27" customHeight="1" x14ac:dyDescent="0.25">
      <c r="B5" s="84" t="s">
        <v>137</v>
      </c>
      <c r="C5" s="85"/>
      <c r="D5" s="77" t="s">
        <v>146</v>
      </c>
      <c r="E5" s="78"/>
      <c r="F5" s="78"/>
      <c r="G5" s="78"/>
      <c r="H5" s="79"/>
      <c r="I5" s="77" t="s">
        <v>9</v>
      </c>
      <c r="J5" s="78"/>
      <c r="K5" s="78"/>
      <c r="L5" s="78"/>
      <c r="M5" s="79"/>
    </row>
    <row r="6" spans="1:13" ht="27" customHeight="1" x14ac:dyDescent="0.25">
      <c r="B6" s="13" t="s">
        <v>135</v>
      </c>
      <c r="C6" s="15" t="s">
        <v>2</v>
      </c>
      <c r="D6" s="14" t="s">
        <v>11</v>
      </c>
      <c r="E6" s="14" t="s">
        <v>3</v>
      </c>
      <c r="F6" s="15" t="s">
        <v>5</v>
      </c>
      <c r="G6" s="15" t="s">
        <v>6</v>
      </c>
      <c r="H6" s="14" t="s">
        <v>4</v>
      </c>
      <c r="I6" s="14" t="s">
        <v>11</v>
      </c>
      <c r="J6" s="14" t="s">
        <v>3</v>
      </c>
      <c r="K6" s="15" t="s">
        <v>5</v>
      </c>
      <c r="L6" s="15" t="s">
        <v>6</v>
      </c>
      <c r="M6" s="14" t="s">
        <v>4</v>
      </c>
    </row>
    <row r="7" spans="1:13" ht="27" customHeight="1" x14ac:dyDescent="0.25">
      <c r="B7" s="23" t="s">
        <v>7</v>
      </c>
      <c r="C7" s="24">
        <v>1</v>
      </c>
      <c r="D7" s="24">
        <v>7</v>
      </c>
      <c r="E7" s="24">
        <v>3</v>
      </c>
      <c r="F7" s="24">
        <v>9</v>
      </c>
      <c r="G7" s="24">
        <v>3</v>
      </c>
      <c r="H7" s="24">
        <v>9</v>
      </c>
      <c r="I7" s="8">
        <f>$C7*D7</f>
        <v>7</v>
      </c>
      <c r="J7" s="8">
        <f>$C7*E7</f>
        <v>3</v>
      </c>
      <c r="K7" s="8">
        <f>$C7*F7</f>
        <v>9</v>
      </c>
      <c r="L7" s="8">
        <f t="shared" ref="L7:M11" si="0">$C7*G7</f>
        <v>3</v>
      </c>
      <c r="M7" s="8">
        <f t="shared" si="0"/>
        <v>9</v>
      </c>
    </row>
    <row r="8" spans="1:13" ht="27" customHeight="1" x14ac:dyDescent="0.25">
      <c r="B8" s="23" t="s">
        <v>8</v>
      </c>
      <c r="C8" s="24">
        <v>5</v>
      </c>
      <c r="D8" s="24">
        <v>3</v>
      </c>
      <c r="E8" s="24">
        <v>5</v>
      </c>
      <c r="F8" s="24">
        <v>5</v>
      </c>
      <c r="G8" s="24">
        <v>5</v>
      </c>
      <c r="H8" s="24">
        <v>1</v>
      </c>
      <c r="I8" s="8">
        <f t="shared" ref="I8:I11" si="1">$C8*D8</f>
        <v>15</v>
      </c>
      <c r="J8" s="8">
        <f t="shared" ref="J8:J11" si="2">$C8*E8</f>
        <v>25</v>
      </c>
      <c r="K8" s="8">
        <f t="shared" ref="K8:K11" si="3">$C8*F8</f>
        <v>25</v>
      </c>
      <c r="L8" s="8">
        <f t="shared" si="0"/>
        <v>25</v>
      </c>
      <c r="M8" s="8">
        <f t="shared" si="0"/>
        <v>5</v>
      </c>
    </row>
    <row r="9" spans="1:13" ht="27" customHeight="1" x14ac:dyDescent="0.25">
      <c r="B9" s="23" t="s">
        <v>14</v>
      </c>
      <c r="C9" s="24">
        <v>1</v>
      </c>
      <c r="D9" s="24">
        <v>5</v>
      </c>
      <c r="E9" s="24">
        <v>7</v>
      </c>
      <c r="F9" s="24">
        <v>9</v>
      </c>
      <c r="G9" s="24">
        <v>1</v>
      </c>
      <c r="H9" s="24">
        <v>1</v>
      </c>
      <c r="I9" s="8">
        <f t="shared" si="1"/>
        <v>5</v>
      </c>
      <c r="J9" s="8">
        <f t="shared" si="2"/>
        <v>7</v>
      </c>
      <c r="K9" s="8">
        <f t="shared" si="3"/>
        <v>9</v>
      </c>
      <c r="L9" s="8">
        <f t="shared" si="0"/>
        <v>1</v>
      </c>
      <c r="M9" s="8">
        <f t="shared" si="0"/>
        <v>1</v>
      </c>
    </row>
    <row r="10" spans="1:13" ht="27" customHeight="1" x14ac:dyDescent="0.25">
      <c r="B10" s="23" t="s">
        <v>15</v>
      </c>
      <c r="C10" s="24">
        <v>1</v>
      </c>
      <c r="D10" s="24">
        <v>5</v>
      </c>
      <c r="E10" s="24">
        <v>1</v>
      </c>
      <c r="F10" s="24">
        <v>1</v>
      </c>
      <c r="G10" s="24">
        <v>1</v>
      </c>
      <c r="H10" s="24">
        <v>1</v>
      </c>
      <c r="I10" s="8">
        <f t="shared" si="1"/>
        <v>5</v>
      </c>
      <c r="J10" s="8">
        <f t="shared" si="2"/>
        <v>1</v>
      </c>
      <c r="K10" s="8">
        <f t="shared" si="3"/>
        <v>1</v>
      </c>
      <c r="L10" s="8">
        <f t="shared" si="0"/>
        <v>1</v>
      </c>
      <c r="M10" s="8">
        <f t="shared" si="0"/>
        <v>1</v>
      </c>
    </row>
    <row r="11" spans="1:13" ht="27" customHeight="1" x14ac:dyDescent="0.25">
      <c r="B11" s="23" t="s">
        <v>139</v>
      </c>
      <c r="C11" s="66">
        <v>1</v>
      </c>
      <c r="D11" s="66">
        <v>3</v>
      </c>
      <c r="E11" s="66">
        <v>1</v>
      </c>
      <c r="F11" s="66">
        <v>3</v>
      </c>
      <c r="G11" s="66">
        <v>3</v>
      </c>
      <c r="H11" s="66">
        <v>3</v>
      </c>
      <c r="I11" s="8">
        <f t="shared" si="1"/>
        <v>3</v>
      </c>
      <c r="J11" s="8">
        <f t="shared" si="2"/>
        <v>1</v>
      </c>
      <c r="K11" s="8">
        <f t="shared" si="3"/>
        <v>3</v>
      </c>
      <c r="L11" s="8">
        <f t="shared" si="0"/>
        <v>3</v>
      </c>
      <c r="M11" s="8">
        <f t="shared" si="0"/>
        <v>3</v>
      </c>
    </row>
    <row r="12" spans="1:13" ht="27" customHeight="1" x14ac:dyDescent="0.25">
      <c r="B12" s="3" t="s">
        <v>10</v>
      </c>
      <c r="C12" s="18"/>
      <c r="D12" s="18"/>
      <c r="E12" s="18"/>
      <c r="F12" s="18"/>
      <c r="G12" s="18"/>
      <c r="H12" s="18"/>
      <c r="I12" s="6">
        <f>SUM(I7:I11)</f>
        <v>35</v>
      </c>
      <c r="J12" s="6">
        <f t="shared" ref="J12:M12" si="4">SUM(J7:J11)</f>
        <v>37</v>
      </c>
      <c r="K12" s="6">
        <f t="shared" si="4"/>
        <v>47</v>
      </c>
      <c r="L12" s="6">
        <f t="shared" si="4"/>
        <v>33</v>
      </c>
      <c r="M12" s="6">
        <f t="shared" si="4"/>
        <v>19</v>
      </c>
    </row>
    <row r="13" spans="1:13" ht="27" customHeight="1" x14ac:dyDescent="0.25">
      <c r="C13" s="17" t="s">
        <v>145</v>
      </c>
      <c r="E13" s="1" t="s">
        <v>147</v>
      </c>
    </row>
  </sheetData>
  <mergeCells count="5">
    <mergeCell ref="D5:H5"/>
    <mergeCell ref="B2:H2"/>
    <mergeCell ref="B3:H3"/>
    <mergeCell ref="B5:C5"/>
    <mergeCell ref="I5:M5"/>
  </mergeCells>
  <hyperlinks>
    <hyperlink ref="A1" location="'Read me'!A1" display="BACK"/>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80" zoomScaleNormal="80" workbookViewId="0"/>
  </sheetViews>
  <sheetFormatPr defaultRowHeight="27" customHeight="1" x14ac:dyDescent="0.25"/>
  <cols>
    <col min="1" max="1" width="7.7109375" style="1" customWidth="1"/>
    <col min="2" max="2" width="35.5703125" style="1" customWidth="1"/>
    <col min="3" max="3" width="33" style="1" customWidth="1"/>
    <col min="4" max="4" width="28.42578125" style="1" customWidth="1"/>
    <col min="5" max="5" width="68.85546875" style="1" customWidth="1"/>
    <col min="6" max="8" width="28.42578125" style="1" customWidth="1"/>
    <col min="9" max="16384" width="9.140625" style="1"/>
  </cols>
  <sheetData>
    <row r="1" spans="1:5" ht="27" customHeight="1" x14ac:dyDescent="0.25">
      <c r="A1" s="64" t="s">
        <v>133</v>
      </c>
      <c r="B1" s="59" t="s">
        <v>111</v>
      </c>
    </row>
    <row r="2" spans="1:5" ht="27" customHeight="1" x14ac:dyDescent="0.25">
      <c r="B2" s="4" t="s">
        <v>90</v>
      </c>
      <c r="C2" s="7" t="s">
        <v>77</v>
      </c>
      <c r="D2" s="7" t="s">
        <v>78</v>
      </c>
      <c r="E2" s="7" t="s">
        <v>116</v>
      </c>
    </row>
    <row r="3" spans="1:5" ht="41.25" customHeight="1" x14ac:dyDescent="0.25">
      <c r="B3" s="22" t="s">
        <v>152</v>
      </c>
      <c r="C3" s="33">
        <f>D3/12</f>
        <v>16666.666666666668</v>
      </c>
      <c r="D3" s="33">
        <f>Percentage_project_IATI_impact</f>
        <v>200000</v>
      </c>
      <c r="E3" s="50" t="s">
        <v>153</v>
      </c>
    </row>
    <row r="5" spans="1:5" ht="27" customHeight="1" x14ac:dyDescent="0.25">
      <c r="B5" s="4" t="s">
        <v>91</v>
      </c>
      <c r="C5" s="7" t="s">
        <v>77</v>
      </c>
      <c r="D5" s="7" t="s">
        <v>78</v>
      </c>
      <c r="E5" s="7" t="s">
        <v>116</v>
      </c>
    </row>
    <row r="6" spans="1:5" ht="27" customHeight="1" x14ac:dyDescent="0.25">
      <c r="B6" s="22" t="s">
        <v>46</v>
      </c>
      <c r="C6" s="10">
        <f>PM_headcount*PM_recurring_reports*PM_hours_recurring_reports</f>
        <v>6</v>
      </c>
      <c r="D6" s="10"/>
      <c r="E6" s="44" t="s">
        <v>74</v>
      </c>
    </row>
    <row r="7" spans="1:5" ht="27" customHeight="1" x14ac:dyDescent="0.25">
      <c r="B7" s="22" t="s">
        <v>47</v>
      </c>
      <c r="C7" s="10">
        <f>PM_headcount*PM_adhoc_reports*PM_hours_adhoc_reports</f>
        <v>36</v>
      </c>
      <c r="D7" s="10"/>
      <c r="E7" s="44" t="s">
        <v>74</v>
      </c>
    </row>
    <row r="8" spans="1:5" ht="27" customHeight="1" x14ac:dyDescent="0.25">
      <c r="B8" s="22" t="s">
        <v>53</v>
      </c>
      <c r="C8" s="10">
        <f>PM_monthly_cost/160</f>
        <v>12.5</v>
      </c>
      <c r="D8" s="10"/>
      <c r="E8" s="44" t="s">
        <v>75</v>
      </c>
    </row>
    <row r="9" spans="1:5" ht="27" customHeight="1" x14ac:dyDescent="0.25">
      <c r="B9" s="30" t="s">
        <v>48</v>
      </c>
      <c r="C9" s="38">
        <f>C6*C8</f>
        <v>75</v>
      </c>
      <c r="D9" s="38">
        <f>C9*12</f>
        <v>900</v>
      </c>
      <c r="E9" s="44" t="s">
        <v>76</v>
      </c>
    </row>
    <row r="10" spans="1:5" ht="27" customHeight="1" x14ac:dyDescent="0.25">
      <c r="B10" s="30" t="s">
        <v>49</v>
      </c>
      <c r="C10" s="38">
        <f>C7*C8</f>
        <v>450</v>
      </c>
      <c r="D10" s="38">
        <f>C10*12</f>
        <v>5400</v>
      </c>
      <c r="E10" s="44" t="s">
        <v>76</v>
      </c>
    </row>
    <row r="11" spans="1:5" ht="40.5" customHeight="1" x14ac:dyDescent="0.25">
      <c r="B11" s="22" t="s">
        <v>54</v>
      </c>
      <c r="C11" s="10">
        <f>Finance_employee_headcount*Finance_employee_recurring_reports*Finance_employee_hours_recurring_reports</f>
        <v>2</v>
      </c>
      <c r="D11" s="10"/>
      <c r="E11" s="44" t="s">
        <v>74</v>
      </c>
    </row>
    <row r="12" spans="1:5" ht="40.5" customHeight="1" x14ac:dyDescent="0.25">
      <c r="B12" s="22" t="s">
        <v>55</v>
      </c>
      <c r="C12" s="10">
        <f>Finance_employee_headcount*Finance_employee_adhoc_reports*Finance_employee_hours_adhoc_reports</f>
        <v>12</v>
      </c>
      <c r="D12" s="10"/>
      <c r="E12" s="44" t="s">
        <v>74</v>
      </c>
    </row>
    <row r="13" spans="1:5" ht="27" customHeight="1" x14ac:dyDescent="0.25">
      <c r="B13" s="22" t="s">
        <v>56</v>
      </c>
      <c r="C13" s="10">
        <f>Finance_employee_monthly_cost/160</f>
        <v>12.5</v>
      </c>
      <c r="D13" s="10"/>
      <c r="E13" s="44" t="s">
        <v>75</v>
      </c>
    </row>
    <row r="14" spans="1:5" ht="40.5" customHeight="1" x14ac:dyDescent="0.25">
      <c r="B14" s="30" t="s">
        <v>57</v>
      </c>
      <c r="C14" s="38">
        <f>C11*C13</f>
        <v>25</v>
      </c>
      <c r="D14" s="38">
        <f>C14*12</f>
        <v>300</v>
      </c>
      <c r="E14" s="44" t="s">
        <v>76</v>
      </c>
    </row>
    <row r="15" spans="1:5" ht="40.5" customHeight="1" x14ac:dyDescent="0.25">
      <c r="B15" s="30" t="s">
        <v>58</v>
      </c>
      <c r="C15" s="38">
        <f>C12*C13</f>
        <v>150</v>
      </c>
      <c r="D15" s="38">
        <f>C15*12</f>
        <v>1800</v>
      </c>
      <c r="E15" s="44" t="s">
        <v>76</v>
      </c>
    </row>
    <row r="16" spans="1:5" ht="40.5" customHeight="1" x14ac:dyDescent="0.25">
      <c r="B16" s="22" t="s">
        <v>59</v>
      </c>
      <c r="C16" s="32">
        <f>Communication_headcount*Communication_recurring_materials*Communication_hours_recurring_material</f>
        <v>2</v>
      </c>
      <c r="D16" s="11"/>
      <c r="E16" s="44" t="s">
        <v>74</v>
      </c>
    </row>
    <row r="17" spans="2:5" ht="40.5" customHeight="1" x14ac:dyDescent="0.25">
      <c r="B17" s="22" t="s">
        <v>60</v>
      </c>
      <c r="C17" s="32">
        <f>Communication_headcount*Communication_adhoc_reports*Communication_adhoc_hours_materials</f>
        <v>12</v>
      </c>
      <c r="D17" s="11"/>
      <c r="E17" s="44" t="s">
        <v>74</v>
      </c>
    </row>
    <row r="18" spans="2:5" ht="40.5" customHeight="1" x14ac:dyDescent="0.25">
      <c r="B18" s="22" t="s">
        <v>61</v>
      </c>
      <c r="C18" s="32">
        <f>Communication_cost/160</f>
        <v>12.5</v>
      </c>
      <c r="D18" s="11"/>
      <c r="E18" s="44" t="s">
        <v>75</v>
      </c>
    </row>
    <row r="19" spans="2:5" ht="40.5" customHeight="1" x14ac:dyDescent="0.25">
      <c r="B19" s="30" t="s">
        <v>62</v>
      </c>
      <c r="C19" s="38">
        <f>C16*C18</f>
        <v>25</v>
      </c>
      <c r="D19" s="38">
        <f>C19*12</f>
        <v>300</v>
      </c>
      <c r="E19" s="44" t="s">
        <v>76</v>
      </c>
    </row>
    <row r="20" spans="2:5" ht="40.5" customHeight="1" x14ac:dyDescent="0.25">
      <c r="B20" s="30" t="s">
        <v>63</v>
      </c>
      <c r="C20" s="38">
        <f>C17*C18</f>
        <v>150</v>
      </c>
      <c r="D20" s="38">
        <f>C20*12</f>
        <v>1800</v>
      </c>
      <c r="E20" s="44" t="s">
        <v>76</v>
      </c>
    </row>
    <row r="21" spans="2:5" ht="40.5" customHeight="1" x14ac:dyDescent="0.25">
      <c r="B21" s="30" t="s">
        <v>98</v>
      </c>
      <c r="C21" s="38">
        <f>C20+C19+C15+C14+C10+C9</f>
        <v>875</v>
      </c>
      <c r="D21" s="38">
        <f>D20+D19+D15+D14+D10+D9</f>
        <v>10500</v>
      </c>
      <c r="E21" s="44" t="s">
        <v>92</v>
      </c>
    </row>
    <row r="22" spans="2:5" ht="43.5" customHeight="1" x14ac:dyDescent="0.25">
      <c r="B22" s="30" t="s">
        <v>151</v>
      </c>
      <c r="C22" s="38"/>
      <c r="D22" s="61">
        <f>IF(ISNUMBER('Value parameters'!C37),'Value parameters'!C37,'Value parameters'!C38)</f>
        <v>0.3</v>
      </c>
      <c r="E22" s="44" t="s">
        <v>154</v>
      </c>
    </row>
    <row r="23" spans="2:5" ht="40.5" customHeight="1" x14ac:dyDescent="0.25">
      <c r="B23" s="29" t="s">
        <v>149</v>
      </c>
      <c r="C23" s="31">
        <f>C21*D22</f>
        <v>262.5</v>
      </c>
      <c r="D23" s="31">
        <f>D21*D22</f>
        <v>3150</v>
      </c>
      <c r="E23" s="53" t="s">
        <v>155</v>
      </c>
    </row>
    <row r="24" spans="2:5" ht="40.5" customHeight="1" x14ac:dyDescent="0.25">
      <c r="B24" s="42"/>
      <c r="C24" s="43"/>
      <c r="D24" s="43"/>
      <c r="E24" s="55"/>
    </row>
    <row r="25" spans="2:5" ht="40.5" customHeight="1" x14ac:dyDescent="0.25">
      <c r="B25" s="4" t="s">
        <v>25</v>
      </c>
      <c r="C25" s="7" t="s">
        <v>77</v>
      </c>
      <c r="D25" s="7" t="s">
        <v>78</v>
      </c>
      <c r="E25" s="7" t="s">
        <v>116</v>
      </c>
    </row>
    <row r="26" spans="2:5" ht="40.5" customHeight="1" x14ac:dyDescent="0.25">
      <c r="B26" s="22" t="s">
        <v>22</v>
      </c>
      <c r="C26" s="9"/>
      <c r="D26" s="39">
        <f>Hardware_maintenace_cost</f>
        <v>0</v>
      </c>
      <c r="E26" s="50" t="s">
        <v>150</v>
      </c>
    </row>
    <row r="27" spans="2:5" ht="26.25" customHeight="1" x14ac:dyDescent="0.25">
      <c r="B27" s="22" t="s">
        <v>23</v>
      </c>
      <c r="C27" s="9"/>
      <c r="D27" s="39">
        <f>Software_update_cost</f>
        <v>5000</v>
      </c>
      <c r="E27" s="50" t="s">
        <v>150</v>
      </c>
    </row>
    <row r="28" spans="2:5" ht="26.25" customHeight="1" x14ac:dyDescent="0.25">
      <c r="B28" s="22" t="s">
        <v>24</v>
      </c>
      <c r="C28" s="9"/>
      <c r="D28" s="39">
        <f>Licence_update_cost</f>
        <v>2000</v>
      </c>
      <c r="E28" s="50" t="s">
        <v>150</v>
      </c>
    </row>
    <row r="29" spans="2:5" ht="26.25" customHeight="1" x14ac:dyDescent="0.25">
      <c r="B29" s="29" t="s">
        <v>108</v>
      </c>
      <c r="C29" s="9"/>
      <c r="D29" s="33">
        <f>SUM(D26:D28)</f>
        <v>7000</v>
      </c>
      <c r="E29" s="50"/>
    </row>
    <row r="31" spans="2:5" ht="41.25" customHeight="1" x14ac:dyDescent="0.25">
      <c r="B31" s="56" t="s">
        <v>105</v>
      </c>
      <c r="C31" s="7" t="s">
        <v>77</v>
      </c>
      <c r="D31" s="7" t="s">
        <v>78</v>
      </c>
      <c r="E31" s="7" t="s">
        <v>116</v>
      </c>
    </row>
    <row r="32" spans="2:5" ht="27" customHeight="1" x14ac:dyDescent="0.25">
      <c r="B32" s="44" t="s">
        <v>79</v>
      </c>
      <c r="C32" s="9">
        <f>ITemployee_hours</f>
        <v>8</v>
      </c>
      <c r="D32" s="9"/>
      <c r="E32" s="50" t="s">
        <v>150</v>
      </c>
    </row>
    <row r="33" spans="2:5" ht="27" customHeight="1" x14ac:dyDescent="0.25">
      <c r="B33" s="44" t="s">
        <v>64</v>
      </c>
      <c r="C33" s="9">
        <f>ITemployee_cost/160</f>
        <v>12.5</v>
      </c>
      <c r="D33" s="9"/>
      <c r="E33" s="50" t="s">
        <v>75</v>
      </c>
    </row>
    <row r="34" spans="2:5" ht="27" customHeight="1" x14ac:dyDescent="0.25">
      <c r="B34" s="57" t="s">
        <v>65</v>
      </c>
      <c r="C34" s="54">
        <f>C32*C33</f>
        <v>100</v>
      </c>
      <c r="D34" s="54">
        <f>C34*12</f>
        <v>1200</v>
      </c>
      <c r="E34" s="50" t="s">
        <v>80</v>
      </c>
    </row>
    <row r="35" spans="2:5" ht="40.5" customHeight="1" x14ac:dyDescent="0.25">
      <c r="B35" s="53" t="s">
        <v>66</v>
      </c>
      <c r="C35" s="54">
        <f>IATIdedicate_employee_cost*IATIdedicated_employee_percentage</f>
        <v>2500</v>
      </c>
      <c r="D35" s="54">
        <f>C35*12</f>
        <v>30000</v>
      </c>
      <c r="E35" s="50" t="s">
        <v>81</v>
      </c>
    </row>
    <row r="36" spans="2:5" ht="40.5" customHeight="1" x14ac:dyDescent="0.25">
      <c r="B36" s="53" t="s">
        <v>67</v>
      </c>
      <c r="C36" s="54">
        <f>External_IATI_support_cost</f>
        <v>500</v>
      </c>
      <c r="D36" s="54">
        <f>C36*12</f>
        <v>6000</v>
      </c>
      <c r="E36" s="50" t="s">
        <v>150</v>
      </c>
    </row>
    <row r="37" spans="2:5" ht="40.5" customHeight="1" x14ac:dyDescent="0.25">
      <c r="B37" s="46" t="s">
        <v>86</v>
      </c>
      <c r="C37" s="31">
        <f>C36+C35+C34</f>
        <v>3100</v>
      </c>
      <c r="D37" s="31">
        <f>D36+D35+D34</f>
        <v>37200</v>
      </c>
      <c r="E37" s="45"/>
    </row>
    <row r="39" spans="2:5" ht="27" customHeight="1" x14ac:dyDescent="0.25">
      <c r="B39" s="4" t="s">
        <v>27</v>
      </c>
      <c r="C39" s="7"/>
      <c r="D39" s="7" t="s">
        <v>87</v>
      </c>
      <c r="E39" s="7" t="s">
        <v>116</v>
      </c>
    </row>
    <row r="40" spans="2:5" ht="27" customHeight="1" x14ac:dyDescent="0.25">
      <c r="B40" s="22" t="s">
        <v>68</v>
      </c>
      <c r="C40" s="9"/>
      <c r="D40" s="54">
        <f>Hardware_investment_cost</f>
        <v>0</v>
      </c>
      <c r="E40" s="50" t="s">
        <v>150</v>
      </c>
    </row>
    <row r="41" spans="2:5" ht="27" customHeight="1" x14ac:dyDescent="0.25">
      <c r="B41" s="22" t="s">
        <v>69</v>
      </c>
      <c r="C41" s="9"/>
      <c r="D41" s="54">
        <f>Software_investment_cost+Publishing_tool_selection_investement_cost</f>
        <v>4000</v>
      </c>
      <c r="E41" s="51" t="s">
        <v>83</v>
      </c>
    </row>
    <row r="42" spans="2:5" ht="27" customHeight="1" x14ac:dyDescent="0.25">
      <c r="B42" s="22" t="s">
        <v>70</v>
      </c>
      <c r="C42" s="9"/>
      <c r="D42" s="54">
        <f>Governance_investment_cost+Data_cleaning_investment_cost</f>
        <v>9000</v>
      </c>
      <c r="E42" s="51" t="s">
        <v>82</v>
      </c>
    </row>
    <row r="43" spans="2:5" ht="40.5" customHeight="1" x14ac:dyDescent="0.25">
      <c r="B43" s="22" t="s">
        <v>72</v>
      </c>
      <c r="C43" s="9"/>
      <c r="D43" s="54">
        <f>IATI_project_mgmt_investment_cost+Process_investment_cost+Capability_investement_cost+Other_expences_investement_cost</f>
        <v>23000</v>
      </c>
      <c r="E43" s="52" t="s">
        <v>84</v>
      </c>
    </row>
    <row r="44" spans="2:5" ht="27" customHeight="1" x14ac:dyDescent="0.25">
      <c r="B44" s="22" t="s">
        <v>71</v>
      </c>
      <c r="C44" s="9"/>
      <c r="D44" s="54">
        <f>IATI_consulting_cost</f>
        <v>10000</v>
      </c>
      <c r="E44" s="50" t="s">
        <v>150</v>
      </c>
    </row>
    <row r="45" spans="2:5" ht="27" customHeight="1" x14ac:dyDescent="0.25">
      <c r="B45" s="22" t="s">
        <v>88</v>
      </c>
      <c r="C45" s="22"/>
      <c r="D45" s="33">
        <f>SUM(D40:D44)</f>
        <v>46000</v>
      </c>
      <c r="E45" s="44"/>
    </row>
  </sheetData>
  <hyperlinks>
    <hyperlink ref="A1" location="'Read me'!A1" display="BACK"/>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80" zoomScaleNormal="80" workbookViewId="0">
      <selection activeCell="H12" sqref="H12"/>
    </sheetView>
  </sheetViews>
  <sheetFormatPr defaultRowHeight="27" customHeight="1" x14ac:dyDescent="0.25"/>
  <cols>
    <col min="1" max="1" width="7.7109375" style="1" customWidth="1"/>
    <col min="2" max="2" width="30.85546875" style="1" customWidth="1"/>
    <col min="3" max="4" width="35.85546875" style="1" customWidth="1"/>
    <col min="5" max="6" width="20.7109375" style="1" customWidth="1"/>
    <col min="7" max="7" width="47.28515625" style="1" customWidth="1"/>
    <col min="8" max="10" width="28.42578125" style="1" customWidth="1"/>
    <col min="11" max="16384" width="9.140625" style="1"/>
  </cols>
  <sheetData>
    <row r="1" spans="1:7" ht="27" customHeight="1" x14ac:dyDescent="0.25">
      <c r="A1" s="64" t="s">
        <v>133</v>
      </c>
      <c r="B1" s="59" t="s">
        <v>117</v>
      </c>
    </row>
    <row r="2" spans="1:7" ht="12" customHeight="1" x14ac:dyDescent="0.25">
      <c r="B2" s="59"/>
    </row>
    <row r="3" spans="1:7" ht="46.5" customHeight="1" x14ac:dyDescent="0.25">
      <c r="B3" s="86" t="s">
        <v>181</v>
      </c>
      <c r="C3" s="87"/>
      <c r="D3" s="87"/>
      <c r="E3" s="87"/>
      <c r="F3" s="87"/>
      <c r="G3" s="88"/>
    </row>
    <row r="4" spans="1:7" ht="40.5" customHeight="1" x14ac:dyDescent="0.25">
      <c r="B4" s="7" t="s">
        <v>177</v>
      </c>
      <c r="C4" s="76" t="s">
        <v>163</v>
      </c>
      <c r="D4" s="76" t="s">
        <v>178</v>
      </c>
      <c r="E4" s="7" t="s">
        <v>179</v>
      </c>
      <c r="F4" s="7" t="s">
        <v>180</v>
      </c>
      <c r="G4" s="7" t="s">
        <v>73</v>
      </c>
    </row>
    <row r="5" spans="1:7" ht="27" customHeight="1" x14ac:dyDescent="0.25">
      <c r="B5" s="22" t="s">
        <v>93</v>
      </c>
      <c r="C5" s="40">
        <f>Yearly_budget_revenue</f>
        <v>1000000</v>
      </c>
      <c r="D5" s="48">
        <v>0.05</v>
      </c>
      <c r="E5" s="33">
        <f>F5/12</f>
        <v>4166.666666666667</v>
      </c>
      <c r="F5" s="33">
        <f>D5*C5</f>
        <v>50000</v>
      </c>
      <c r="G5" s="49"/>
    </row>
    <row r="6" spans="1:7" ht="40.5" customHeight="1" x14ac:dyDescent="0.25">
      <c r="B6" s="22" t="s">
        <v>95</v>
      </c>
      <c r="C6" s="40">
        <f>Yearly_budget_revenue</f>
        <v>1000000</v>
      </c>
      <c r="D6" s="48">
        <f>IF(ISNUMBER('Value parameters'!C37),'Value parameters'!C37,'Value parameters'!C38)</f>
        <v>0.3</v>
      </c>
      <c r="E6" s="33">
        <f>F6/12</f>
        <v>25000</v>
      </c>
      <c r="F6" s="33">
        <f t="shared" ref="F6:F7" si="0">D6*C6</f>
        <v>300000</v>
      </c>
      <c r="G6" s="49" t="s">
        <v>162</v>
      </c>
    </row>
    <row r="7" spans="1:7" ht="27" customHeight="1" x14ac:dyDescent="0.25">
      <c r="B7" s="22" t="s">
        <v>94</v>
      </c>
      <c r="C7" s="40">
        <f>Yearly_budget_revenue</f>
        <v>1000000</v>
      </c>
      <c r="D7" s="48">
        <v>0.5</v>
      </c>
      <c r="E7" s="33">
        <f>F7/12</f>
        <v>41666.666666666664</v>
      </c>
      <c r="F7" s="33">
        <f t="shared" si="0"/>
        <v>500000</v>
      </c>
      <c r="G7" s="49"/>
    </row>
    <row r="9" spans="1:7" ht="47.25" customHeight="1" x14ac:dyDescent="0.25">
      <c r="B9" s="89" t="s">
        <v>182</v>
      </c>
      <c r="C9" s="90"/>
      <c r="D9" s="90"/>
      <c r="E9" s="90"/>
      <c r="F9" s="90"/>
      <c r="G9" s="91"/>
    </row>
    <row r="10" spans="1:7" ht="40.5" customHeight="1" x14ac:dyDescent="0.25">
      <c r="B10" s="7" t="s">
        <v>91</v>
      </c>
      <c r="C10" s="7"/>
      <c r="D10" s="76" t="s">
        <v>183</v>
      </c>
      <c r="E10" s="7" t="s">
        <v>77</v>
      </c>
      <c r="F10" s="7" t="s">
        <v>78</v>
      </c>
      <c r="G10" s="7" t="s">
        <v>73</v>
      </c>
    </row>
    <row r="11" spans="1:7" ht="40.5" customHeight="1" x14ac:dyDescent="0.25">
      <c r="B11" s="22" t="s">
        <v>99</v>
      </c>
      <c r="C11" s="10"/>
      <c r="D11" s="10"/>
      <c r="E11" s="38">
        <f>Calculations!C21</f>
        <v>875</v>
      </c>
      <c r="F11" s="38">
        <f>Calculations!D21</f>
        <v>10500</v>
      </c>
      <c r="G11" s="44" t="s">
        <v>157</v>
      </c>
    </row>
    <row r="12" spans="1:7" ht="40.5" customHeight="1" x14ac:dyDescent="0.25">
      <c r="B12" s="22" t="s">
        <v>96</v>
      </c>
      <c r="C12" s="60"/>
      <c r="D12" s="60">
        <v>0.1</v>
      </c>
      <c r="E12" s="31">
        <f>E11*D12</f>
        <v>87.5</v>
      </c>
      <c r="F12" s="31">
        <f>F11*D12</f>
        <v>1050</v>
      </c>
      <c r="G12" s="44" t="s">
        <v>100</v>
      </c>
    </row>
    <row r="13" spans="1:7" ht="40.5" customHeight="1" x14ac:dyDescent="0.25">
      <c r="B13" s="22" t="s">
        <v>97</v>
      </c>
      <c r="C13" s="60"/>
      <c r="D13" s="60">
        <v>0.3</v>
      </c>
      <c r="E13" s="31">
        <f>E11*D13</f>
        <v>262.5</v>
      </c>
      <c r="F13" s="31">
        <f>F11*D13</f>
        <v>3150</v>
      </c>
      <c r="G13" s="44" t="s">
        <v>132</v>
      </c>
    </row>
    <row r="14" spans="1:7" ht="40.5" customHeight="1" x14ac:dyDescent="0.25">
      <c r="B14" s="30" t="s">
        <v>94</v>
      </c>
      <c r="C14" s="61"/>
      <c r="D14" s="61">
        <v>0.5</v>
      </c>
      <c r="E14" s="31">
        <f>E11*D14</f>
        <v>437.5</v>
      </c>
      <c r="F14" s="31">
        <f>F11*D14</f>
        <v>5250</v>
      </c>
      <c r="G14" s="44" t="s">
        <v>101</v>
      </c>
    </row>
  </sheetData>
  <mergeCells count="2">
    <mergeCell ref="B3:G3"/>
    <mergeCell ref="B9:G9"/>
  </mergeCells>
  <hyperlinks>
    <hyperlink ref="A1" location="'Read me'!A1" display="BACK"/>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6" zoomScale="60" zoomScaleNormal="60" workbookViewId="0">
      <selection activeCell="I19" sqref="I19"/>
    </sheetView>
  </sheetViews>
  <sheetFormatPr defaultRowHeight="27" customHeight="1" x14ac:dyDescent="0.25"/>
  <cols>
    <col min="1" max="1" width="7.7109375" style="1" customWidth="1"/>
    <col min="2" max="2" width="68.85546875" style="1" customWidth="1"/>
    <col min="3" max="3" width="19.85546875" style="1" customWidth="1"/>
    <col min="4" max="4" width="24.7109375" style="1" customWidth="1"/>
    <col min="5" max="5" width="19.85546875" style="1" customWidth="1"/>
    <col min="6" max="13" width="18" style="1" customWidth="1"/>
    <col min="14" max="16384" width="9.140625" style="1"/>
  </cols>
  <sheetData>
    <row r="1" spans="1:13" ht="27" customHeight="1" x14ac:dyDescent="0.25">
      <c r="A1" s="64" t="s">
        <v>133</v>
      </c>
      <c r="B1" s="59" t="s">
        <v>112</v>
      </c>
    </row>
    <row r="2" spans="1:13" ht="27" customHeight="1" x14ac:dyDescent="0.25">
      <c r="B2" s="4" t="s">
        <v>85</v>
      </c>
      <c r="C2" s="7">
        <v>2016</v>
      </c>
      <c r="D2" s="41">
        <v>2017</v>
      </c>
      <c r="E2" s="41">
        <v>2018</v>
      </c>
    </row>
    <row r="3" spans="1:13" ht="27" customHeight="1" x14ac:dyDescent="0.25">
      <c r="B3" s="30" t="s">
        <v>89</v>
      </c>
      <c r="C3" s="72">
        <f>Calculations!D45*-1</f>
        <v>-46000</v>
      </c>
      <c r="D3" s="73"/>
      <c r="E3" s="73"/>
    </row>
    <row r="4" spans="1:13" ht="27" customHeight="1" x14ac:dyDescent="0.25">
      <c r="B4" s="47" t="s">
        <v>68</v>
      </c>
      <c r="C4" s="74">
        <f>Calculations!D40*-1</f>
        <v>0</v>
      </c>
      <c r="D4" s="74"/>
      <c r="E4" s="74"/>
    </row>
    <row r="5" spans="1:13" ht="27" customHeight="1" x14ac:dyDescent="0.25">
      <c r="B5" s="47" t="s">
        <v>69</v>
      </c>
      <c r="C5" s="74">
        <f>Calculations!D41*-1</f>
        <v>-4000</v>
      </c>
      <c r="D5" s="74"/>
      <c r="E5" s="74"/>
    </row>
    <row r="6" spans="1:13" ht="27" customHeight="1" x14ac:dyDescent="0.25">
      <c r="B6" s="47" t="s">
        <v>158</v>
      </c>
      <c r="C6" s="74">
        <f>Calculations!D42*-1</f>
        <v>-9000</v>
      </c>
      <c r="D6" s="74"/>
      <c r="E6" s="74"/>
    </row>
    <row r="7" spans="1:13" ht="40.5" customHeight="1" x14ac:dyDescent="0.25">
      <c r="B7" s="47" t="s">
        <v>72</v>
      </c>
      <c r="C7" s="74">
        <f>Calculations!D43*-1</f>
        <v>-23000</v>
      </c>
      <c r="D7" s="74"/>
      <c r="E7" s="74"/>
    </row>
    <row r="8" spans="1:13" ht="27" customHeight="1" x14ac:dyDescent="0.25">
      <c r="B8" s="47" t="s">
        <v>71</v>
      </c>
      <c r="C8" s="74">
        <f>Calculations!D44*-1</f>
        <v>-10000</v>
      </c>
      <c r="D8" s="74"/>
      <c r="E8" s="74"/>
    </row>
    <row r="9" spans="1:13" ht="27" customHeight="1" x14ac:dyDescent="0.25">
      <c r="B9" s="44" t="s">
        <v>106</v>
      </c>
      <c r="C9" s="74">
        <f>Calculations!D29*-1</f>
        <v>-7000</v>
      </c>
      <c r="D9" s="74"/>
      <c r="E9" s="74"/>
    </row>
    <row r="10" spans="1:13" ht="27" customHeight="1" x14ac:dyDescent="0.25">
      <c r="B10" s="30" t="s">
        <v>159</v>
      </c>
      <c r="C10" s="72">
        <f>Calculations!D37*-1</f>
        <v>-37200</v>
      </c>
      <c r="D10" s="72">
        <f>Calculations!D37*-1</f>
        <v>-37200</v>
      </c>
      <c r="E10" s="72">
        <f>Calculations!D37*-1</f>
        <v>-37200</v>
      </c>
    </row>
    <row r="11" spans="1:13" ht="27" customHeight="1" x14ac:dyDescent="0.25">
      <c r="B11" s="30" t="s">
        <v>107</v>
      </c>
      <c r="C11" s="72">
        <f>Calculations!D23</f>
        <v>3150</v>
      </c>
      <c r="D11" s="72">
        <f>Calculations!D23</f>
        <v>3150</v>
      </c>
      <c r="E11" s="72">
        <f>Calculations!D23</f>
        <v>3150</v>
      </c>
    </row>
    <row r="12" spans="1:13" ht="27" customHeight="1" x14ac:dyDescent="0.25">
      <c r="B12" s="30" t="s">
        <v>103</v>
      </c>
      <c r="C12" s="72">
        <f>Calculations!D3</f>
        <v>200000</v>
      </c>
      <c r="D12" s="72">
        <f>Calculations!D3</f>
        <v>200000</v>
      </c>
      <c r="E12" s="72">
        <f>Calculations!D3</f>
        <v>200000</v>
      </c>
    </row>
    <row r="13" spans="1:13" ht="27" customHeight="1" x14ac:dyDescent="0.25">
      <c r="B13" s="29" t="s">
        <v>104</v>
      </c>
      <c r="C13" s="74">
        <f>SUM(C2:C12)</f>
        <v>68966</v>
      </c>
      <c r="D13" s="74">
        <f>SUM(D10:D12)</f>
        <v>165950</v>
      </c>
      <c r="E13" s="74">
        <f>SUM(E10:E12)</f>
        <v>165950</v>
      </c>
    </row>
    <row r="14" spans="1:13" ht="27" customHeight="1" x14ac:dyDescent="0.25">
      <c r="B14" s="29" t="s">
        <v>102</v>
      </c>
      <c r="C14" s="73">
        <f>C13</f>
        <v>68966</v>
      </c>
      <c r="D14" s="73">
        <f>C14+D13</f>
        <v>234916</v>
      </c>
      <c r="E14" s="73">
        <f>D14+E13</f>
        <v>400866</v>
      </c>
    </row>
    <row r="15" spans="1:13" ht="27" customHeight="1" x14ac:dyDescent="0.25">
      <c r="B15" s="65" t="s">
        <v>138</v>
      </c>
    </row>
    <row r="16" spans="1:13" ht="27" customHeight="1" x14ac:dyDescent="0.25">
      <c r="B16" s="92" t="s">
        <v>1</v>
      </c>
      <c r="C16" s="93"/>
      <c r="D16" s="93"/>
      <c r="E16" s="93"/>
      <c r="F16" s="93"/>
      <c r="G16" s="93"/>
      <c r="H16" s="93"/>
      <c r="I16" s="93"/>
      <c r="J16" s="93"/>
      <c r="K16" s="93"/>
      <c r="L16" s="93"/>
      <c r="M16" s="94"/>
    </row>
    <row r="17" spans="2:13" ht="27" customHeight="1" x14ac:dyDescent="0.25">
      <c r="B17" s="84" t="s">
        <v>137</v>
      </c>
      <c r="C17" s="85"/>
      <c r="D17" s="77" t="s">
        <v>136</v>
      </c>
      <c r="E17" s="78"/>
      <c r="F17" s="78"/>
      <c r="G17" s="78"/>
      <c r="H17" s="79"/>
      <c r="I17" s="77" t="s">
        <v>9</v>
      </c>
      <c r="J17" s="78"/>
      <c r="K17" s="78"/>
      <c r="L17" s="78"/>
      <c r="M17" s="79"/>
    </row>
    <row r="18" spans="2:13" ht="27" customHeight="1" x14ac:dyDescent="0.25">
      <c r="B18" s="13" t="s">
        <v>135</v>
      </c>
      <c r="C18" s="15" t="s">
        <v>2</v>
      </c>
      <c r="D18" s="14" t="s">
        <v>11</v>
      </c>
      <c r="E18" s="14" t="s">
        <v>3</v>
      </c>
      <c r="F18" s="15" t="s">
        <v>5</v>
      </c>
      <c r="G18" s="15" t="s">
        <v>6</v>
      </c>
      <c r="H18" s="14" t="s">
        <v>4</v>
      </c>
      <c r="I18" s="14" t="s">
        <v>11</v>
      </c>
      <c r="J18" s="14" t="s">
        <v>3</v>
      </c>
      <c r="K18" s="15" t="s">
        <v>5</v>
      </c>
      <c r="L18" s="15" t="s">
        <v>6</v>
      </c>
      <c r="M18" s="14" t="s">
        <v>4</v>
      </c>
    </row>
    <row r="19" spans="2:13" ht="27" customHeight="1" x14ac:dyDescent="0.25">
      <c r="B19" s="23" t="str">
        <f>'Decision matrix'!B7</f>
        <v>NGO objective 1</v>
      </c>
      <c r="C19" s="24">
        <f>'Decision matrix'!C7</f>
        <v>1</v>
      </c>
      <c r="D19" s="24">
        <f>'Decision matrix'!D7</f>
        <v>7</v>
      </c>
      <c r="E19" s="24">
        <f>'Decision matrix'!E7</f>
        <v>3</v>
      </c>
      <c r="F19" s="24">
        <f>'Decision matrix'!F7</f>
        <v>9</v>
      </c>
      <c r="G19" s="24">
        <f>'Decision matrix'!G7</f>
        <v>3</v>
      </c>
      <c r="H19" s="24">
        <f>'Decision matrix'!H7</f>
        <v>9</v>
      </c>
      <c r="I19" s="8">
        <f>$C19*D19</f>
        <v>7</v>
      </c>
      <c r="J19" s="8">
        <f>$C19*E19</f>
        <v>3</v>
      </c>
      <c r="K19" s="8">
        <f>$C19*F19</f>
        <v>9</v>
      </c>
      <c r="L19" s="8">
        <f t="shared" ref="L19:M23" si="0">$C19*G19</f>
        <v>3</v>
      </c>
      <c r="M19" s="8">
        <f t="shared" si="0"/>
        <v>9</v>
      </c>
    </row>
    <row r="20" spans="2:13" ht="27" customHeight="1" x14ac:dyDescent="0.25">
      <c r="B20" s="23" t="str">
        <f>'Decision matrix'!B8</f>
        <v>NGO objective 2</v>
      </c>
      <c r="C20" s="24">
        <f>'Decision matrix'!C8</f>
        <v>5</v>
      </c>
      <c r="D20" s="24">
        <f>'Decision matrix'!D8</f>
        <v>3</v>
      </c>
      <c r="E20" s="24">
        <f>'Decision matrix'!E8</f>
        <v>5</v>
      </c>
      <c r="F20" s="24">
        <f>'Decision matrix'!F8</f>
        <v>5</v>
      </c>
      <c r="G20" s="24">
        <f>'Decision matrix'!G8</f>
        <v>5</v>
      </c>
      <c r="H20" s="24">
        <f>'Decision matrix'!H8</f>
        <v>1</v>
      </c>
      <c r="I20" s="8">
        <f t="shared" ref="I20:K23" si="1">$C20*D20</f>
        <v>15</v>
      </c>
      <c r="J20" s="8">
        <f t="shared" si="1"/>
        <v>25</v>
      </c>
      <c r="K20" s="8">
        <f t="shared" si="1"/>
        <v>25</v>
      </c>
      <c r="L20" s="8">
        <f t="shared" si="0"/>
        <v>25</v>
      </c>
      <c r="M20" s="8">
        <f t="shared" si="0"/>
        <v>5</v>
      </c>
    </row>
    <row r="21" spans="2:13" ht="27" customHeight="1" x14ac:dyDescent="0.25">
      <c r="B21" s="23" t="str">
        <f>'Decision matrix'!B9</f>
        <v>NGO objective 3</v>
      </c>
      <c r="C21" s="24">
        <f>'Decision matrix'!C9</f>
        <v>1</v>
      </c>
      <c r="D21" s="24">
        <f>'Decision matrix'!D9</f>
        <v>5</v>
      </c>
      <c r="E21" s="24">
        <f>'Decision matrix'!E9</f>
        <v>7</v>
      </c>
      <c r="F21" s="24">
        <f>'Decision matrix'!F9</f>
        <v>9</v>
      </c>
      <c r="G21" s="24">
        <f>'Decision matrix'!G9</f>
        <v>1</v>
      </c>
      <c r="H21" s="24">
        <f>'Decision matrix'!H9</f>
        <v>1</v>
      </c>
      <c r="I21" s="8">
        <f t="shared" si="1"/>
        <v>5</v>
      </c>
      <c r="J21" s="8">
        <f t="shared" si="1"/>
        <v>7</v>
      </c>
      <c r="K21" s="8">
        <f t="shared" si="1"/>
        <v>9</v>
      </c>
      <c r="L21" s="8">
        <f t="shared" si="0"/>
        <v>1</v>
      </c>
      <c r="M21" s="8">
        <f t="shared" si="0"/>
        <v>1</v>
      </c>
    </row>
    <row r="22" spans="2:13" ht="27" customHeight="1" x14ac:dyDescent="0.25">
      <c r="B22" s="23" t="str">
        <f>'Decision matrix'!B10</f>
        <v>NGO objective 4</v>
      </c>
      <c r="C22" s="24">
        <f>'Decision matrix'!C10</f>
        <v>1</v>
      </c>
      <c r="D22" s="24">
        <f>'Decision matrix'!D10</f>
        <v>5</v>
      </c>
      <c r="E22" s="24">
        <f>'Decision matrix'!E10</f>
        <v>1</v>
      </c>
      <c r="F22" s="24">
        <f>'Decision matrix'!F10</f>
        <v>1</v>
      </c>
      <c r="G22" s="24">
        <f>'Decision matrix'!G10</f>
        <v>1</v>
      </c>
      <c r="H22" s="24">
        <f>'Decision matrix'!H10</f>
        <v>1</v>
      </c>
      <c r="I22" s="8">
        <f t="shared" si="1"/>
        <v>5</v>
      </c>
      <c r="J22" s="8">
        <f t="shared" si="1"/>
        <v>1</v>
      </c>
      <c r="K22" s="8">
        <f t="shared" si="1"/>
        <v>1</v>
      </c>
      <c r="L22" s="8">
        <f t="shared" si="0"/>
        <v>1</v>
      </c>
      <c r="M22" s="8">
        <f t="shared" si="0"/>
        <v>1</v>
      </c>
    </row>
    <row r="23" spans="2:13" ht="27" customHeight="1" x14ac:dyDescent="0.25">
      <c r="B23" s="23" t="str">
        <f>'Decision matrix'!B11</f>
        <v>NGO objective 5</v>
      </c>
      <c r="C23" s="24">
        <f>'Decision matrix'!C11</f>
        <v>1</v>
      </c>
      <c r="D23" s="24">
        <f>'Decision matrix'!D11</f>
        <v>3</v>
      </c>
      <c r="E23" s="24">
        <f>'Decision matrix'!E11</f>
        <v>1</v>
      </c>
      <c r="F23" s="24">
        <f>'Decision matrix'!F11</f>
        <v>3</v>
      </c>
      <c r="G23" s="24">
        <f>'Decision matrix'!G11</f>
        <v>3</v>
      </c>
      <c r="H23" s="24">
        <f>'Decision matrix'!H11</f>
        <v>3</v>
      </c>
      <c r="I23" s="8">
        <f t="shared" si="1"/>
        <v>3</v>
      </c>
      <c r="J23" s="8">
        <f t="shared" si="1"/>
        <v>1</v>
      </c>
      <c r="K23" s="8">
        <f t="shared" si="1"/>
        <v>3</v>
      </c>
      <c r="L23" s="8">
        <f t="shared" si="0"/>
        <v>3</v>
      </c>
      <c r="M23" s="8">
        <f t="shared" si="0"/>
        <v>3</v>
      </c>
    </row>
    <row r="24" spans="2:13" ht="27" customHeight="1" x14ac:dyDescent="0.25">
      <c r="B24" s="3" t="s">
        <v>10</v>
      </c>
      <c r="C24" s="18"/>
      <c r="D24" s="18"/>
      <c r="E24" s="18"/>
      <c r="F24" s="18"/>
      <c r="G24" s="18"/>
      <c r="H24" s="18"/>
      <c r="I24" s="6">
        <f>SUM(I19:I23)</f>
        <v>35</v>
      </c>
      <c r="J24" s="6">
        <f t="shared" ref="J24:M24" si="2">SUM(J19:J23)</f>
        <v>37</v>
      </c>
      <c r="K24" s="6">
        <f t="shared" si="2"/>
        <v>47</v>
      </c>
      <c r="L24" s="6">
        <f t="shared" si="2"/>
        <v>33</v>
      </c>
      <c r="M24" s="6">
        <f t="shared" si="2"/>
        <v>19</v>
      </c>
    </row>
  </sheetData>
  <mergeCells count="4">
    <mergeCell ref="B17:C17"/>
    <mergeCell ref="D17:H17"/>
    <mergeCell ref="I17:M17"/>
    <mergeCell ref="B16:M16"/>
  </mergeCells>
  <hyperlinks>
    <hyperlink ref="A1" location="'Read me'!A1" display="BACK"/>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39</vt:i4>
      </vt:variant>
    </vt:vector>
  </HeadingPairs>
  <TitlesOfParts>
    <vt:vector size="47" baseType="lpstr">
      <vt:lpstr>Read me</vt:lpstr>
      <vt:lpstr>Assumptions</vt:lpstr>
      <vt:lpstr>Value parameters</vt:lpstr>
      <vt:lpstr>Cost parameters</vt:lpstr>
      <vt:lpstr>Decision matrix</vt:lpstr>
      <vt:lpstr>Calculations</vt:lpstr>
      <vt:lpstr>Scenarios</vt:lpstr>
      <vt:lpstr>Summary</vt:lpstr>
      <vt:lpstr>Capability_investement_cost</vt:lpstr>
      <vt:lpstr>Communication_adhoc_hours_materials</vt:lpstr>
      <vt:lpstr>Communication_adhoc_reports</vt:lpstr>
      <vt:lpstr>Communication_cost</vt:lpstr>
      <vt:lpstr>Communication_headcount</vt:lpstr>
      <vt:lpstr>Communication_hours_recurring_material</vt:lpstr>
      <vt:lpstr>Communication_hours_recurring_materials</vt:lpstr>
      <vt:lpstr>Communication_recurring_materials</vt:lpstr>
      <vt:lpstr>Data_cleaning_investment_cost</vt:lpstr>
      <vt:lpstr>External_IATI_support_cost</vt:lpstr>
      <vt:lpstr>Finance_employee_adhoc_reports</vt:lpstr>
      <vt:lpstr>Finance_employee_headcount</vt:lpstr>
      <vt:lpstr>Finance_employee_hours_adhoc_reports</vt:lpstr>
      <vt:lpstr>Finance_employee_hours_recurring_reports</vt:lpstr>
      <vt:lpstr>Finance_employee_monthly_cost</vt:lpstr>
      <vt:lpstr>Finance_employee_recurring_reports</vt:lpstr>
      <vt:lpstr>Governance_investment_cost</vt:lpstr>
      <vt:lpstr>Hardware_investment_cost</vt:lpstr>
      <vt:lpstr>Hardware_maintenace_cost</vt:lpstr>
      <vt:lpstr>IATI_consulting_cost</vt:lpstr>
      <vt:lpstr>IATI_project_mgmt_investment_cost</vt:lpstr>
      <vt:lpstr>IATIdedicate_employee_cost</vt:lpstr>
      <vt:lpstr>IATIdedicated_employee_percentage</vt:lpstr>
      <vt:lpstr>ITemployee_cost</vt:lpstr>
      <vt:lpstr>ITemployee_hours</vt:lpstr>
      <vt:lpstr>Licence_update_cost</vt:lpstr>
      <vt:lpstr>Other_expences_investement_cost</vt:lpstr>
      <vt:lpstr>Percentage_project_IATI_impact</vt:lpstr>
      <vt:lpstr>PM_adhoc_reports</vt:lpstr>
      <vt:lpstr>PM_headcount</vt:lpstr>
      <vt:lpstr>PM_hours_adhoc_reports</vt:lpstr>
      <vt:lpstr>PM_hours_recurring_reports</vt:lpstr>
      <vt:lpstr>PM_monthly_cost</vt:lpstr>
      <vt:lpstr>PM_recurring_reports</vt:lpstr>
      <vt:lpstr>Process_investment_cost</vt:lpstr>
      <vt:lpstr>Publishing_tool_selection_investement_cost</vt:lpstr>
      <vt:lpstr>Software_investment_cost</vt:lpstr>
      <vt:lpstr>Software_update_cost</vt:lpstr>
      <vt:lpstr>Yearly_budget_revenue</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Rikkinen, Petri A.</dc:creator>
  <cp:lastModifiedBy>Gebruiker</cp:lastModifiedBy>
  <dcterms:created xsi:type="dcterms:W3CDTF">2016-02-25T07:44:34Z</dcterms:created>
  <dcterms:modified xsi:type="dcterms:W3CDTF">2016-03-09T10:49:14Z</dcterms:modified>
</cp:coreProperties>
</file>